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elkhech\appdata\local\bentley\projectwise\workingdir\ohiodot-pw.bentley.com_ohiodot-pw-02\nada.elkhechen@dot.ohio.gov\d1255921\"/>
    </mc:Choice>
  </mc:AlternateContent>
  <xr:revisionPtr revIDLastSave="0" documentId="13_ncr:1_{1D29CBF5-D60E-4BB8-B026-FCAB015ED55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CALCS'!$I$28:$Y$76</definedName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4" i="1" l="1"/>
  <c r="R53" i="1"/>
  <c r="R51" i="1"/>
  <c r="R50" i="1"/>
  <c r="R48" i="1"/>
  <c r="R46" i="1"/>
  <c r="R44" i="1"/>
  <c r="R42" i="1"/>
  <c r="R40" i="1"/>
  <c r="R38" i="1"/>
  <c r="R36" i="1"/>
  <c r="R34" i="1"/>
  <c r="P54" i="1"/>
  <c r="P53" i="1"/>
  <c r="P51" i="1"/>
  <c r="P50" i="1"/>
  <c r="P48" i="1"/>
  <c r="P46" i="1"/>
  <c r="P44" i="1"/>
  <c r="P42" i="1"/>
  <c r="P40" i="1"/>
  <c r="P38" i="1"/>
  <c r="P36" i="1"/>
  <c r="P34" i="1"/>
  <c r="P32" i="1"/>
  <c r="R32" i="1"/>
  <c r="L62" i="1"/>
  <c r="L61" i="1"/>
  <c r="L60" i="1"/>
  <c r="AB45" i="1"/>
  <c r="AA45" i="1"/>
  <c r="L55" i="1" l="1"/>
  <c r="S54" i="1"/>
  <c r="I55" i="1"/>
  <c r="L53" i="1"/>
  <c r="L51" i="1"/>
  <c r="S50" i="1"/>
  <c r="M50" i="1"/>
  <c r="T50" i="1" s="1"/>
  <c r="I50" i="1"/>
  <c r="L49" i="1"/>
  <c r="I49" i="1"/>
  <c r="S48" i="1"/>
  <c r="M48" i="1"/>
  <c r="L43" i="1"/>
  <c r="S42" i="1"/>
  <c r="M42" i="1"/>
  <c r="L42" i="1" s="1"/>
  <c r="I42" i="1"/>
  <c r="S40" i="1"/>
  <c r="M40" i="1"/>
  <c r="U40" i="1" s="1"/>
  <c r="L41" i="1"/>
  <c r="I41" i="1"/>
  <c r="L39" i="1"/>
  <c r="S38" i="1"/>
  <c r="M38" i="1"/>
  <c r="U38" i="1" s="1"/>
  <c r="I40" i="1"/>
  <c r="I39" i="1"/>
  <c r="L37" i="1"/>
  <c r="S36" i="1"/>
  <c r="M36" i="1"/>
  <c r="I38" i="1"/>
  <c r="I37" i="1"/>
  <c r="L35" i="1"/>
  <c r="Y35" i="1" s="1"/>
  <c r="I35" i="1"/>
  <c r="S34" i="1"/>
  <c r="M34" i="1"/>
  <c r="Y39" i="1" l="1"/>
  <c r="X39" i="1"/>
  <c r="S39" i="1"/>
  <c r="AA41" i="1"/>
  <c r="AB41" i="1"/>
  <c r="Y41" i="1"/>
  <c r="X41" i="1"/>
  <c r="K42" i="1"/>
  <c r="AB42" i="1"/>
  <c r="AA42" i="1"/>
  <c r="Y42" i="1"/>
  <c r="X42" i="1"/>
  <c r="Y43" i="1"/>
  <c r="X43" i="1"/>
  <c r="AA49" i="1"/>
  <c r="AB49" i="1"/>
  <c r="Y49" i="1"/>
  <c r="X49" i="1"/>
  <c r="K35" i="1"/>
  <c r="AA35" i="1"/>
  <c r="AB35" i="1"/>
  <c r="AA50" i="1"/>
  <c r="AB50" i="1"/>
  <c r="AA37" i="1"/>
  <c r="AB37" i="1"/>
  <c r="K38" i="1"/>
  <c r="AA38" i="1"/>
  <c r="AB38" i="1"/>
  <c r="Y51" i="1"/>
  <c r="X51" i="1"/>
  <c r="Y53" i="1"/>
  <c r="X53" i="1"/>
  <c r="AA55" i="1"/>
  <c r="AB55" i="1"/>
  <c r="X37" i="1"/>
  <c r="Y37" i="1"/>
  <c r="Z55" i="1"/>
  <c r="AA39" i="1"/>
  <c r="AB39" i="1"/>
  <c r="K40" i="1"/>
  <c r="AA40" i="1"/>
  <c r="AB40" i="1"/>
  <c r="Y55" i="1"/>
  <c r="X55" i="1"/>
  <c r="S55" i="1"/>
  <c r="V55" i="1"/>
  <c r="W55" i="1"/>
  <c r="Z49" i="1"/>
  <c r="S49" i="1"/>
  <c r="K50" i="1"/>
  <c r="AD50" i="1"/>
  <c r="Z50" i="1"/>
  <c r="L50" i="1"/>
  <c r="U50" i="1"/>
  <c r="W50" i="1"/>
  <c r="N50" i="1"/>
  <c r="Q50" i="1"/>
  <c r="V49" i="1"/>
  <c r="W49" i="1"/>
  <c r="Q42" i="1"/>
  <c r="T42" i="1"/>
  <c r="U42" i="1"/>
  <c r="N42" i="1"/>
  <c r="Z42" i="1"/>
  <c r="AD42" i="1"/>
  <c r="V42" i="1"/>
  <c r="W42" i="1"/>
  <c r="Z38" i="1"/>
  <c r="AD38" i="1"/>
  <c r="L40" i="1"/>
  <c r="S41" i="1"/>
  <c r="V41" i="1"/>
  <c r="W41" i="1"/>
  <c r="Z41" i="1"/>
  <c r="N40" i="1"/>
  <c r="Q40" i="1"/>
  <c r="T40" i="1"/>
  <c r="W39" i="1"/>
  <c r="L38" i="1"/>
  <c r="V39" i="1"/>
  <c r="Z39" i="1"/>
  <c r="N38" i="1"/>
  <c r="Q38" i="1"/>
  <c r="T38" i="1"/>
  <c r="Z40" i="1"/>
  <c r="AD40" i="1"/>
  <c r="S37" i="1"/>
  <c r="V37" i="1"/>
  <c r="W37" i="1"/>
  <c r="Z37" i="1"/>
  <c r="X35" i="1"/>
  <c r="Z35" i="1"/>
  <c r="S35" i="1"/>
  <c r="W35" i="1"/>
  <c r="V35" i="1"/>
  <c r="Y38" i="1" l="1"/>
  <c r="X38" i="1"/>
  <c r="Y50" i="1"/>
  <c r="X50" i="1"/>
  <c r="Y40" i="1"/>
  <c r="X40" i="1"/>
  <c r="V50" i="1"/>
  <c r="W40" i="1"/>
  <c r="V40" i="1"/>
  <c r="W38" i="1"/>
  <c r="V38" i="1"/>
  <c r="L58" i="1" l="1"/>
  <c r="L59" i="1"/>
  <c r="M54" i="1"/>
  <c r="M46" i="1"/>
  <c r="S44" i="1"/>
  <c r="M44" i="1"/>
  <c r="W43" i="1"/>
  <c r="L33" i="1"/>
  <c r="W33" i="1" s="1"/>
  <c r="M32" i="1"/>
  <c r="X33" i="1" l="1"/>
  <c r="V53" i="1"/>
  <c r="Y33" i="1"/>
  <c r="V51" i="1"/>
  <c r="W53" i="1"/>
  <c r="W51" i="1"/>
  <c r="V33" i="1"/>
  <c r="V43" i="1"/>
  <c r="M53" i="1"/>
  <c r="N53" i="1" l="1"/>
  <c r="Q53" i="1"/>
  <c r="U53" i="1"/>
  <c r="T53" i="1"/>
  <c r="K52" i="1"/>
  <c r="U48" i="1"/>
  <c r="I56" i="1"/>
  <c r="I63" i="1"/>
  <c r="I64" i="1"/>
  <c r="I47" i="1"/>
  <c r="I51" i="1"/>
  <c r="I52" i="1"/>
  <c r="I53" i="1"/>
  <c r="I48" i="1"/>
  <c r="AA51" i="1" l="1"/>
  <c r="AD51" i="1"/>
  <c r="AB51" i="1"/>
  <c r="AA48" i="1"/>
  <c r="AB48" i="1"/>
  <c r="AA53" i="1"/>
  <c r="AD53" i="1"/>
  <c r="AB53" i="1"/>
  <c r="AD48" i="1"/>
  <c r="Z51" i="1"/>
  <c r="K51" i="1"/>
  <c r="M51" i="1"/>
  <c r="Z53" i="1"/>
  <c r="K53" i="1"/>
  <c r="N48" i="1"/>
  <c r="Z48" i="1"/>
  <c r="K48" i="1"/>
  <c r="L48" i="1"/>
  <c r="Q48" i="1"/>
  <c r="T48" i="1"/>
  <c r="S33" i="1"/>
  <c r="Y48" i="1" l="1"/>
  <c r="X48" i="1"/>
  <c r="Q51" i="1"/>
  <c r="W48" i="1"/>
  <c r="V48" i="1"/>
  <c r="N51" i="1"/>
  <c r="U51" i="1"/>
  <c r="T51" i="1"/>
  <c r="L30" i="1"/>
  <c r="AC58" i="1" l="1"/>
  <c r="AC59" i="1"/>
  <c r="AC60" i="1"/>
  <c r="AC61" i="1"/>
  <c r="AC62" i="1"/>
  <c r="I43" i="1"/>
  <c r="I33" i="1"/>
  <c r="AB43" i="1" l="1"/>
  <c r="AA43" i="1"/>
  <c r="AA33" i="1"/>
  <c r="AB33" i="1"/>
  <c r="K43" i="1"/>
  <c r="S43" i="1" s="1"/>
  <c r="Z43" i="1"/>
  <c r="K33" i="1"/>
  <c r="Z33" i="1"/>
  <c r="N34" i="1"/>
  <c r="L34" i="1"/>
  <c r="I34" i="1"/>
  <c r="AA34" i="1" l="1"/>
  <c r="AB34" i="1"/>
  <c r="W34" i="1"/>
  <c r="Y34" i="1"/>
  <c r="V34" i="1"/>
  <c r="X34" i="1"/>
  <c r="AD34" i="1"/>
  <c r="Z34" i="1"/>
  <c r="U34" i="1"/>
  <c r="K34" i="1"/>
  <c r="T34" i="1"/>
  <c r="Q34" i="1"/>
  <c r="S46" i="1" l="1"/>
  <c r="S32" i="1"/>
  <c r="L36" i="1" l="1"/>
  <c r="Q36" i="1"/>
  <c r="N36" i="1"/>
  <c r="T36" i="1"/>
  <c r="U36" i="1"/>
  <c r="Q32" i="1"/>
  <c r="U32" i="1"/>
  <c r="T32" i="1"/>
  <c r="N32" i="1"/>
  <c r="L32" i="1"/>
  <c r="T44" i="1"/>
  <c r="N44" i="1"/>
  <c r="L44" i="1"/>
  <c r="Q44" i="1"/>
  <c r="U44" i="1"/>
  <c r="U54" i="1"/>
  <c r="T54" i="1"/>
  <c r="N54" i="1"/>
  <c r="L54" i="1"/>
  <c r="Q54" i="1"/>
  <c r="Q46" i="1"/>
  <c r="U46" i="1"/>
  <c r="L46" i="1"/>
  <c r="T46" i="1"/>
  <c r="N46" i="1"/>
  <c r="S30" i="1"/>
  <c r="L29" i="1"/>
  <c r="S29" i="1" s="1"/>
  <c r="L28" i="1"/>
  <c r="S28" i="1" s="1"/>
  <c r="AD258" i="1"/>
  <c r="AC258" i="1"/>
  <c r="AB258" i="1"/>
  <c r="AA258" i="1"/>
  <c r="Z258" i="1"/>
  <c r="Y258" i="1"/>
  <c r="X258" i="1"/>
  <c r="W258" i="1"/>
  <c r="V258" i="1"/>
  <c r="U258" i="1"/>
  <c r="T258" i="1"/>
  <c r="S258" i="1"/>
  <c r="R258" i="1"/>
  <c r="Q258" i="1"/>
  <c r="P258" i="1"/>
  <c r="O258" i="1"/>
  <c r="N258" i="1"/>
  <c r="M258" i="1"/>
  <c r="AD177" i="1"/>
  <c r="AC177" i="1"/>
  <c r="AB177" i="1"/>
  <c r="AA177" i="1"/>
  <c r="Z177" i="1"/>
  <c r="Y177" i="1"/>
  <c r="X177" i="1"/>
  <c r="W177" i="1"/>
  <c r="V177" i="1"/>
  <c r="U177" i="1"/>
  <c r="T177" i="1"/>
  <c r="S177" i="1"/>
  <c r="R177" i="1"/>
  <c r="Q177" i="1"/>
  <c r="P177" i="1"/>
  <c r="O177" i="1"/>
  <c r="N177" i="1"/>
  <c r="M177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Y44" i="1" l="1"/>
  <c r="X44" i="1"/>
  <c r="Y46" i="1"/>
  <c r="X46" i="1"/>
  <c r="Y54" i="1"/>
  <c r="X54" i="1"/>
  <c r="Y32" i="1"/>
  <c r="W32" i="1"/>
  <c r="X32" i="1"/>
  <c r="V32" i="1"/>
  <c r="V54" i="1"/>
  <c r="W54" i="1"/>
  <c r="W46" i="1"/>
  <c r="V46" i="1"/>
  <c r="V44" i="1"/>
  <c r="W44" i="1"/>
  <c r="V36" i="1"/>
  <c r="W36" i="1"/>
  <c r="Y36" i="1"/>
  <c r="X36" i="1"/>
  <c r="Y28" i="1"/>
  <c r="X28" i="1"/>
  <c r="Y29" i="1"/>
  <c r="X29" i="1"/>
  <c r="V30" i="1"/>
  <c r="Y30" i="1"/>
  <c r="X30" i="1"/>
  <c r="W28" i="1"/>
  <c r="V28" i="1"/>
  <c r="V29" i="1"/>
  <c r="W30" i="1"/>
  <c r="W29" i="1"/>
  <c r="AD331" i="1"/>
  <c r="AC331" i="1"/>
  <c r="AB331" i="1"/>
  <c r="AA331" i="1"/>
  <c r="Z331" i="1"/>
  <c r="Y331" i="1"/>
  <c r="X331" i="1"/>
  <c r="W331" i="1"/>
  <c r="V331" i="1"/>
  <c r="U331" i="1"/>
  <c r="T331" i="1"/>
  <c r="S331" i="1"/>
  <c r="R331" i="1"/>
  <c r="Q331" i="1"/>
  <c r="P331" i="1"/>
  <c r="O331" i="1"/>
  <c r="N331" i="1"/>
  <c r="M331" i="1"/>
  <c r="AD330" i="1"/>
  <c r="AC330" i="1"/>
  <c r="AB330" i="1"/>
  <c r="AA330" i="1"/>
  <c r="Z330" i="1"/>
  <c r="Y330" i="1"/>
  <c r="X330" i="1"/>
  <c r="W330" i="1"/>
  <c r="V330" i="1"/>
  <c r="U330" i="1"/>
  <c r="T330" i="1"/>
  <c r="S330" i="1"/>
  <c r="R330" i="1"/>
  <c r="Q330" i="1"/>
  <c r="P330" i="1"/>
  <c r="O330" i="1"/>
  <c r="N330" i="1"/>
  <c r="M330" i="1"/>
  <c r="AD250" i="1"/>
  <c r="AC250" i="1"/>
  <c r="AB250" i="1"/>
  <c r="AA250" i="1"/>
  <c r="Z250" i="1"/>
  <c r="Y250" i="1"/>
  <c r="X250" i="1"/>
  <c r="W250" i="1"/>
  <c r="V250" i="1"/>
  <c r="U250" i="1"/>
  <c r="T250" i="1"/>
  <c r="S250" i="1"/>
  <c r="R250" i="1"/>
  <c r="Q250" i="1"/>
  <c r="P250" i="1"/>
  <c r="O250" i="1"/>
  <c r="N250" i="1"/>
  <c r="M250" i="1"/>
  <c r="AD249" i="1"/>
  <c r="AC249" i="1"/>
  <c r="AB249" i="1"/>
  <c r="AA249" i="1"/>
  <c r="Z249" i="1"/>
  <c r="Y249" i="1"/>
  <c r="X249" i="1"/>
  <c r="W249" i="1"/>
  <c r="V249" i="1"/>
  <c r="U249" i="1"/>
  <c r="T249" i="1"/>
  <c r="S249" i="1"/>
  <c r="R249" i="1"/>
  <c r="Q249" i="1"/>
  <c r="P249" i="1"/>
  <c r="O249" i="1"/>
  <c r="N249" i="1"/>
  <c r="M24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AD270" i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AD257" i="1"/>
  <c r="AC257" i="1"/>
  <c r="AB257" i="1"/>
  <c r="AA257" i="1"/>
  <c r="Z257" i="1"/>
  <c r="Y257" i="1"/>
  <c r="X257" i="1"/>
  <c r="W257" i="1"/>
  <c r="V257" i="1"/>
  <c r="U257" i="1"/>
  <c r="T257" i="1"/>
  <c r="S257" i="1"/>
  <c r="R257" i="1"/>
  <c r="Q257" i="1"/>
  <c r="P257" i="1"/>
  <c r="O257" i="1"/>
  <c r="N257" i="1"/>
  <c r="M257" i="1"/>
  <c r="AD189" i="1"/>
  <c r="AC189" i="1"/>
  <c r="AB189" i="1"/>
  <c r="AA189" i="1"/>
  <c r="Z189" i="1"/>
  <c r="Y189" i="1"/>
  <c r="X189" i="1"/>
  <c r="W189" i="1"/>
  <c r="V189" i="1"/>
  <c r="U189" i="1"/>
  <c r="T189" i="1"/>
  <c r="S189" i="1"/>
  <c r="R189" i="1"/>
  <c r="Q189" i="1"/>
  <c r="P189" i="1"/>
  <c r="O189" i="1"/>
  <c r="N189" i="1"/>
  <c r="M189" i="1"/>
  <c r="AD176" i="1"/>
  <c r="AC176" i="1"/>
  <c r="AB176" i="1"/>
  <c r="AA176" i="1"/>
  <c r="Z176" i="1"/>
  <c r="Y176" i="1"/>
  <c r="X176" i="1"/>
  <c r="W176" i="1"/>
  <c r="V176" i="1"/>
  <c r="U176" i="1"/>
  <c r="T176" i="1"/>
  <c r="S176" i="1"/>
  <c r="R176" i="1"/>
  <c r="Q176" i="1"/>
  <c r="P176" i="1"/>
  <c r="O176" i="1"/>
  <c r="N176" i="1"/>
  <c r="M176" i="1"/>
  <c r="AD108" i="1"/>
  <c r="AC108" i="1"/>
  <c r="AB108" i="1"/>
  <c r="AA108" i="1"/>
  <c r="Z108" i="1"/>
  <c r="Y108" i="1"/>
  <c r="X108" i="1"/>
  <c r="W108" i="1"/>
  <c r="V108" i="1"/>
  <c r="U108" i="1"/>
  <c r="T108" i="1"/>
  <c r="S108" i="1"/>
  <c r="R108" i="1"/>
  <c r="Q108" i="1"/>
  <c r="P108" i="1"/>
  <c r="O108" i="1"/>
  <c r="N108" i="1"/>
  <c r="M108" i="1"/>
  <c r="M168" i="1" s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AD27" i="1"/>
  <c r="AC27" i="1"/>
  <c r="AB27" i="1"/>
  <c r="AA27" i="1"/>
  <c r="Z27" i="1"/>
  <c r="Y27" i="1"/>
  <c r="X27" i="1"/>
  <c r="W27" i="1"/>
  <c r="V27" i="1"/>
  <c r="U27" i="1"/>
  <c r="T27" i="1"/>
  <c r="T87" i="1" s="1"/>
  <c r="T88" i="1" s="1"/>
  <c r="S27" i="1"/>
  <c r="S87" i="1" s="1"/>
  <c r="R27" i="1"/>
  <c r="R87" i="1" s="1"/>
  <c r="Q27" i="1"/>
  <c r="Q87" i="1" s="1"/>
  <c r="P27" i="1"/>
  <c r="O27" i="1"/>
  <c r="N27" i="1"/>
  <c r="N87" i="1" s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27" i="1"/>
  <c r="M87" i="1" s="1"/>
  <c r="M14" i="1"/>
  <c r="V87" i="1" l="1"/>
  <c r="V88" i="1" s="1"/>
  <c r="W87" i="1"/>
  <c r="W88" i="1" s="1"/>
  <c r="N88" i="1"/>
  <c r="AC87" i="1"/>
  <c r="AC88" i="1" s="1"/>
  <c r="P87" i="1"/>
  <c r="P88" i="1" s="1"/>
  <c r="Y87" i="1"/>
  <c r="Y88" i="1" s="1"/>
  <c r="S88" i="1"/>
  <c r="Q88" i="1"/>
  <c r="R88" i="1"/>
  <c r="X87" i="1"/>
  <c r="X88" i="1" s="1"/>
  <c r="U87" i="1"/>
  <c r="U88" i="1" s="1"/>
  <c r="O87" i="1"/>
  <c r="O88" i="1" s="1"/>
  <c r="M88" i="1"/>
  <c r="M169" i="1"/>
  <c r="I29" i="1"/>
  <c r="Z29" i="1" s="1"/>
  <c r="K329" i="1"/>
  <c r="I329" i="1"/>
  <c r="K328" i="1"/>
  <c r="I328" i="1"/>
  <c r="K327" i="1"/>
  <c r="I327" i="1"/>
  <c r="K326" i="1"/>
  <c r="I326" i="1"/>
  <c r="K325" i="1"/>
  <c r="I325" i="1"/>
  <c r="K324" i="1"/>
  <c r="I324" i="1"/>
  <c r="K323" i="1"/>
  <c r="I323" i="1"/>
  <c r="K322" i="1"/>
  <c r="I322" i="1"/>
  <c r="K321" i="1"/>
  <c r="I321" i="1"/>
  <c r="K320" i="1"/>
  <c r="I320" i="1"/>
  <c r="K319" i="1"/>
  <c r="I319" i="1"/>
  <c r="K318" i="1"/>
  <c r="I318" i="1"/>
  <c r="K317" i="1"/>
  <c r="I317" i="1"/>
  <c r="K316" i="1"/>
  <c r="I316" i="1"/>
  <c r="K315" i="1"/>
  <c r="I315" i="1"/>
  <c r="K314" i="1"/>
  <c r="I314" i="1"/>
  <c r="K313" i="1"/>
  <c r="I313" i="1"/>
  <c r="K312" i="1"/>
  <c r="I312" i="1"/>
  <c r="K311" i="1"/>
  <c r="I311" i="1"/>
  <c r="K310" i="1"/>
  <c r="I310" i="1"/>
  <c r="K309" i="1"/>
  <c r="I309" i="1"/>
  <c r="K308" i="1"/>
  <c r="I308" i="1"/>
  <c r="K307" i="1"/>
  <c r="I307" i="1"/>
  <c r="K306" i="1"/>
  <c r="I306" i="1"/>
  <c r="K305" i="1"/>
  <c r="I305" i="1"/>
  <c r="K304" i="1"/>
  <c r="I304" i="1"/>
  <c r="K303" i="1"/>
  <c r="I303" i="1"/>
  <c r="K302" i="1"/>
  <c r="I302" i="1"/>
  <c r="K301" i="1"/>
  <c r="I301" i="1"/>
  <c r="K300" i="1"/>
  <c r="I300" i="1"/>
  <c r="K299" i="1"/>
  <c r="I299" i="1"/>
  <c r="K298" i="1"/>
  <c r="I298" i="1"/>
  <c r="K297" i="1"/>
  <c r="I297" i="1"/>
  <c r="K296" i="1"/>
  <c r="I296" i="1"/>
  <c r="K295" i="1"/>
  <c r="I295" i="1"/>
  <c r="K294" i="1"/>
  <c r="I294" i="1"/>
  <c r="K293" i="1"/>
  <c r="I293" i="1"/>
  <c r="K292" i="1"/>
  <c r="I292" i="1"/>
  <c r="K291" i="1"/>
  <c r="I291" i="1"/>
  <c r="K290" i="1"/>
  <c r="I290" i="1"/>
  <c r="K289" i="1"/>
  <c r="I289" i="1"/>
  <c r="K288" i="1"/>
  <c r="I288" i="1"/>
  <c r="K287" i="1"/>
  <c r="I287" i="1"/>
  <c r="K286" i="1"/>
  <c r="I286" i="1"/>
  <c r="K285" i="1"/>
  <c r="I285" i="1"/>
  <c r="K284" i="1"/>
  <c r="I284" i="1"/>
  <c r="K283" i="1"/>
  <c r="I283" i="1"/>
  <c r="K282" i="1"/>
  <c r="I282" i="1"/>
  <c r="K281" i="1"/>
  <c r="I281" i="1"/>
  <c r="K280" i="1"/>
  <c r="I280" i="1"/>
  <c r="K279" i="1"/>
  <c r="I279" i="1"/>
  <c r="K278" i="1"/>
  <c r="I278" i="1"/>
  <c r="K277" i="1"/>
  <c r="I277" i="1"/>
  <c r="K276" i="1"/>
  <c r="I276" i="1"/>
  <c r="K275" i="1"/>
  <c r="I275" i="1"/>
  <c r="K274" i="1"/>
  <c r="I274" i="1"/>
  <c r="K273" i="1"/>
  <c r="I273" i="1"/>
  <c r="K272" i="1"/>
  <c r="I272" i="1"/>
  <c r="K271" i="1"/>
  <c r="I271" i="1"/>
  <c r="K248" i="1"/>
  <c r="I248" i="1"/>
  <c r="K247" i="1"/>
  <c r="I247" i="1"/>
  <c r="K246" i="1"/>
  <c r="I246" i="1"/>
  <c r="K245" i="1"/>
  <c r="I245" i="1"/>
  <c r="K244" i="1"/>
  <c r="I244" i="1"/>
  <c r="K243" i="1"/>
  <c r="I243" i="1"/>
  <c r="K242" i="1"/>
  <c r="I242" i="1"/>
  <c r="K241" i="1"/>
  <c r="I241" i="1"/>
  <c r="K240" i="1"/>
  <c r="I240" i="1"/>
  <c r="K239" i="1"/>
  <c r="I239" i="1"/>
  <c r="K238" i="1"/>
  <c r="I238" i="1"/>
  <c r="K237" i="1"/>
  <c r="I237" i="1"/>
  <c r="K236" i="1"/>
  <c r="I236" i="1"/>
  <c r="K235" i="1"/>
  <c r="I235" i="1"/>
  <c r="K234" i="1"/>
  <c r="I234" i="1"/>
  <c r="K233" i="1"/>
  <c r="I233" i="1"/>
  <c r="K232" i="1"/>
  <c r="I232" i="1"/>
  <c r="K231" i="1"/>
  <c r="I231" i="1"/>
  <c r="K230" i="1"/>
  <c r="I230" i="1"/>
  <c r="K229" i="1"/>
  <c r="I229" i="1"/>
  <c r="K228" i="1"/>
  <c r="I228" i="1"/>
  <c r="K227" i="1"/>
  <c r="I227" i="1"/>
  <c r="K226" i="1"/>
  <c r="I226" i="1"/>
  <c r="K225" i="1"/>
  <c r="I225" i="1"/>
  <c r="K224" i="1"/>
  <c r="I224" i="1"/>
  <c r="K223" i="1"/>
  <c r="I223" i="1"/>
  <c r="K222" i="1"/>
  <c r="I222" i="1"/>
  <c r="K221" i="1"/>
  <c r="I221" i="1"/>
  <c r="K220" i="1"/>
  <c r="I220" i="1"/>
  <c r="K219" i="1"/>
  <c r="I219" i="1"/>
  <c r="K218" i="1"/>
  <c r="I218" i="1"/>
  <c r="K217" i="1"/>
  <c r="I217" i="1"/>
  <c r="K216" i="1"/>
  <c r="I216" i="1"/>
  <c r="K215" i="1"/>
  <c r="I215" i="1"/>
  <c r="K214" i="1"/>
  <c r="I214" i="1"/>
  <c r="K213" i="1"/>
  <c r="I213" i="1"/>
  <c r="K212" i="1"/>
  <c r="I212" i="1"/>
  <c r="K211" i="1"/>
  <c r="I211" i="1"/>
  <c r="K210" i="1"/>
  <c r="I210" i="1"/>
  <c r="K209" i="1"/>
  <c r="I209" i="1"/>
  <c r="K208" i="1"/>
  <c r="I208" i="1"/>
  <c r="K207" i="1"/>
  <c r="I207" i="1"/>
  <c r="K206" i="1"/>
  <c r="I206" i="1"/>
  <c r="K205" i="1"/>
  <c r="I205" i="1"/>
  <c r="K204" i="1"/>
  <c r="I204" i="1"/>
  <c r="K203" i="1"/>
  <c r="I203" i="1"/>
  <c r="K202" i="1"/>
  <c r="I202" i="1"/>
  <c r="K201" i="1"/>
  <c r="I201" i="1"/>
  <c r="K200" i="1"/>
  <c r="I200" i="1"/>
  <c r="K199" i="1"/>
  <c r="I199" i="1"/>
  <c r="K198" i="1"/>
  <c r="I198" i="1"/>
  <c r="K197" i="1"/>
  <c r="I197" i="1"/>
  <c r="K196" i="1"/>
  <c r="I196" i="1"/>
  <c r="K195" i="1"/>
  <c r="I195" i="1"/>
  <c r="K194" i="1"/>
  <c r="I194" i="1"/>
  <c r="K193" i="1"/>
  <c r="I193" i="1"/>
  <c r="K192" i="1"/>
  <c r="I192" i="1"/>
  <c r="K191" i="1"/>
  <c r="I191" i="1"/>
  <c r="K190" i="1"/>
  <c r="I190" i="1"/>
  <c r="K167" i="1"/>
  <c r="I167" i="1"/>
  <c r="K166" i="1"/>
  <c r="I166" i="1"/>
  <c r="K165" i="1"/>
  <c r="I165" i="1"/>
  <c r="K164" i="1"/>
  <c r="I164" i="1"/>
  <c r="K163" i="1"/>
  <c r="I163" i="1"/>
  <c r="K162" i="1"/>
  <c r="I162" i="1"/>
  <c r="K161" i="1"/>
  <c r="I161" i="1"/>
  <c r="K160" i="1"/>
  <c r="I160" i="1"/>
  <c r="K159" i="1"/>
  <c r="I159" i="1"/>
  <c r="K158" i="1"/>
  <c r="I158" i="1"/>
  <c r="K157" i="1"/>
  <c r="I157" i="1"/>
  <c r="K156" i="1"/>
  <c r="I156" i="1"/>
  <c r="K155" i="1"/>
  <c r="I155" i="1"/>
  <c r="K154" i="1"/>
  <c r="I154" i="1"/>
  <c r="K153" i="1"/>
  <c r="I153" i="1"/>
  <c r="K152" i="1"/>
  <c r="I152" i="1"/>
  <c r="K151" i="1"/>
  <c r="I151" i="1"/>
  <c r="K150" i="1"/>
  <c r="I150" i="1"/>
  <c r="K149" i="1"/>
  <c r="I149" i="1"/>
  <c r="K148" i="1"/>
  <c r="I148" i="1"/>
  <c r="K147" i="1"/>
  <c r="I147" i="1"/>
  <c r="K146" i="1"/>
  <c r="I146" i="1"/>
  <c r="K145" i="1"/>
  <c r="I145" i="1"/>
  <c r="K144" i="1"/>
  <c r="I144" i="1"/>
  <c r="K143" i="1"/>
  <c r="I143" i="1"/>
  <c r="K142" i="1"/>
  <c r="I142" i="1"/>
  <c r="K141" i="1"/>
  <c r="I141" i="1"/>
  <c r="K140" i="1"/>
  <c r="I140" i="1"/>
  <c r="K139" i="1"/>
  <c r="I139" i="1"/>
  <c r="K138" i="1"/>
  <c r="I138" i="1"/>
  <c r="K137" i="1"/>
  <c r="I137" i="1"/>
  <c r="K136" i="1"/>
  <c r="I136" i="1"/>
  <c r="K135" i="1"/>
  <c r="I135" i="1"/>
  <c r="K134" i="1"/>
  <c r="I134" i="1"/>
  <c r="K133" i="1"/>
  <c r="I133" i="1"/>
  <c r="K132" i="1"/>
  <c r="I132" i="1"/>
  <c r="K131" i="1"/>
  <c r="I131" i="1"/>
  <c r="K130" i="1"/>
  <c r="I130" i="1"/>
  <c r="K129" i="1"/>
  <c r="I129" i="1"/>
  <c r="K128" i="1"/>
  <c r="I128" i="1"/>
  <c r="K127" i="1"/>
  <c r="I127" i="1"/>
  <c r="K126" i="1"/>
  <c r="I126" i="1"/>
  <c r="K125" i="1"/>
  <c r="I125" i="1"/>
  <c r="K124" i="1"/>
  <c r="I124" i="1"/>
  <c r="K123" i="1"/>
  <c r="I123" i="1"/>
  <c r="K122" i="1"/>
  <c r="I122" i="1"/>
  <c r="K121" i="1"/>
  <c r="I121" i="1"/>
  <c r="K120" i="1"/>
  <c r="I120" i="1"/>
  <c r="K119" i="1"/>
  <c r="I119" i="1"/>
  <c r="K118" i="1"/>
  <c r="I118" i="1"/>
  <c r="K117" i="1"/>
  <c r="I117" i="1"/>
  <c r="K116" i="1"/>
  <c r="I116" i="1"/>
  <c r="K115" i="1"/>
  <c r="I115" i="1"/>
  <c r="K114" i="1"/>
  <c r="I114" i="1"/>
  <c r="K113" i="1"/>
  <c r="I113" i="1"/>
  <c r="K112" i="1"/>
  <c r="I112" i="1"/>
  <c r="K111" i="1"/>
  <c r="I111" i="1"/>
  <c r="K110" i="1"/>
  <c r="I110" i="1"/>
  <c r="K109" i="1"/>
  <c r="I109" i="1"/>
  <c r="K73" i="1"/>
  <c r="I73" i="1"/>
  <c r="K72" i="1"/>
  <c r="I72" i="1"/>
  <c r="K69" i="1"/>
  <c r="I69" i="1"/>
  <c r="K68" i="1"/>
  <c r="I68" i="1"/>
  <c r="K67" i="1"/>
  <c r="I67" i="1"/>
  <c r="K66" i="1"/>
  <c r="I66" i="1"/>
  <c r="K65" i="1"/>
  <c r="I65" i="1"/>
  <c r="K64" i="1"/>
  <c r="K63" i="1"/>
  <c r="K56" i="1"/>
  <c r="D9" i="1"/>
  <c r="D90" i="1" s="1"/>
  <c r="D171" i="1" s="1"/>
  <c r="D252" i="1" s="1"/>
  <c r="K86" i="1"/>
  <c r="K85" i="1"/>
  <c r="K84" i="1"/>
  <c r="K82" i="1"/>
  <c r="K81" i="1"/>
  <c r="K80" i="1"/>
  <c r="K79" i="1"/>
  <c r="K78" i="1"/>
  <c r="K77" i="1"/>
  <c r="K76" i="1"/>
  <c r="K75" i="1"/>
  <c r="K74" i="1"/>
  <c r="I86" i="1"/>
  <c r="I85" i="1"/>
  <c r="I84" i="1"/>
  <c r="I82" i="1"/>
  <c r="I81" i="1"/>
  <c r="I80" i="1"/>
  <c r="I79" i="1"/>
  <c r="I78" i="1"/>
  <c r="I77" i="1"/>
  <c r="I76" i="1"/>
  <c r="I75" i="1"/>
  <c r="I74" i="1"/>
  <c r="I54" i="1"/>
  <c r="I46" i="1"/>
  <c r="I44" i="1"/>
  <c r="I36" i="1"/>
  <c r="I32" i="1"/>
  <c r="AA32" i="1" s="1"/>
  <c r="I30" i="1"/>
  <c r="AA30" i="1" s="1"/>
  <c r="I28" i="1"/>
  <c r="Z28" i="1" s="1"/>
  <c r="AB46" i="1" l="1"/>
  <c r="AA46" i="1"/>
  <c r="AA54" i="1"/>
  <c r="AB54" i="1"/>
  <c r="K36" i="1"/>
  <c r="AA36" i="1"/>
  <c r="AB36" i="1"/>
  <c r="AB44" i="1"/>
  <c r="AA44" i="1"/>
  <c r="AD32" i="1"/>
  <c r="AB32" i="1"/>
  <c r="Z32" i="1"/>
  <c r="AD46" i="1"/>
  <c r="Z46" i="1"/>
  <c r="AD54" i="1"/>
  <c r="Z54" i="1"/>
  <c r="AD36" i="1"/>
  <c r="Z36" i="1"/>
  <c r="AD44" i="1"/>
  <c r="Z44" i="1"/>
  <c r="AB30" i="1"/>
  <c r="Z30" i="1"/>
  <c r="K54" i="1"/>
  <c r="K46" i="1"/>
  <c r="K44" i="1"/>
  <c r="K32" i="1"/>
  <c r="K29" i="1"/>
  <c r="K28" i="1"/>
  <c r="K30" i="1"/>
  <c r="AB87" i="1" l="1"/>
  <c r="AB88" i="1" s="1"/>
  <c r="AA87" i="1"/>
  <c r="AA88" i="1" s="1"/>
  <c r="AD87" i="1"/>
  <c r="AD88" i="1" s="1"/>
  <c r="Z87" i="1"/>
  <c r="Z88" i="1" s="1"/>
</calcChain>
</file>

<file path=xl/sharedStrings.xml><?xml version="1.0" encoding="utf-8"?>
<sst xmlns="http://schemas.openxmlformats.org/spreadsheetml/2006/main" count="128" uniqueCount="62">
  <si>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</si>
  <si>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</si>
  <si>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</si>
  <si>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</si>
  <si>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</si>
  <si>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</si>
  <si>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</si>
  <si>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</si>
  <si>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</si>
  <si>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TYPICAL SECTION</t>
  </si>
  <si>
    <t>DISTANCE                                                                                                        (D)</t>
  </si>
  <si>
    <t>INSTRUCTIONS:</t>
  </si>
  <si>
    <t>NOTE:  PLEASE BE CAREFULL WITH THE UNITS USED ……. WATCH OUT FOR "SQ FT" TO "SQ YD" CONNVERSIONS</t>
  </si>
  <si>
    <t>SPREADSHEET</t>
  </si>
  <si>
    <t>&lt;--- ENTER STARTING SHEET NUMBER</t>
  </si>
  <si>
    <t>ITEM_CODE</t>
  </si>
  <si>
    <t>ADDITIONAL_DESCRIPTION</t>
  </si>
  <si>
    <t>Page #</t>
  </si>
  <si>
    <t>Split #</t>
  </si>
  <si>
    <t>Total</t>
  </si>
  <si>
    <t>1)</t>
  </si>
  <si>
    <t>SAVE THIS FILE TO THE PROPER FOLDER FOR YOUR PROJECT AS THE SAME NAME AS YOUR DGN (I.E. #####GS001.XLSX)</t>
  </si>
  <si>
    <t>2)</t>
  </si>
  <si>
    <t>3)</t>
  </si>
  <si>
    <t>ENTER ITEM CODE (FOR EXAMPLE: 201E11000) AND ADDITIONAL DESCRIPTION INTO THE BLUE CELLS</t>
  </si>
  <si>
    <t>4)</t>
  </si>
  <si>
    <t>ENTER ALL DATA REQUIRED</t>
  </si>
  <si>
    <t>DO NOT REMOVE THE PROTECTION FROM THIS SPREADSHEET, LEAVE THE PROTECTION ON SO THAT YOU DO NOT DELETE NEEDED FORMULAS OR RESIZE SHEET</t>
  </si>
  <si>
    <t>SY</t>
  </si>
  <si>
    <t>SURFACE AREA (A) A=DxW/9</t>
  </si>
  <si>
    <t>AVERAGE WIDTH   (W)</t>
  </si>
  <si>
    <t>254E01000</t>
  </si>
  <si>
    <t>202E23000</t>
  </si>
  <si>
    <t>203E10000</t>
  </si>
  <si>
    <t>301E56000</t>
  </si>
  <si>
    <t>304E20000</t>
  </si>
  <si>
    <t>407E10000</t>
  </si>
  <si>
    <t>441E10200</t>
  </si>
  <si>
    <t>875E10000</t>
  </si>
  <si>
    <t>, (0.055 GAL/SY)</t>
  </si>
  <si>
    <t>, (0.085 GAL/SY)</t>
  </si>
  <si>
    <t>204E13000</t>
  </si>
  <si>
    <t>204E60000</t>
  </si>
  <si>
    <t>, (3")</t>
  </si>
  <si>
    <t>, (6")</t>
  </si>
  <si>
    <t>, 9"</t>
  </si>
  <si>
    <t>, 4"</t>
  </si>
  <si>
    <t>INTERSECTIONS</t>
  </si>
  <si>
    <t>BEELER RD (CR 229)</t>
  </si>
  <si>
    <t>WHITMORE RD (CR 247)</t>
  </si>
  <si>
    <t>, (1")</t>
  </si>
  <si>
    <t>, (2")</t>
  </si>
  <si>
    <t>424e14000</t>
  </si>
  <si>
    <t>617E10100</t>
  </si>
  <si>
    <t>209E60500</t>
  </si>
  <si>
    <t>605E31100</t>
  </si>
  <si>
    <t>442e90000</t>
  </si>
  <si>
    <t>411e10000</t>
  </si>
  <si>
    <t xml:space="preserve"> BUTT JOINT INTERSECTIONS</t>
  </si>
  <si>
    <t>BOOKMEYER RD (TR 223)</t>
  </si>
  <si>
    <t>STROKES RD (TR 231)</t>
  </si>
  <si>
    <t>REINECK RD (TR 233)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</si>
</sst>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  <numFmt numFmtId="169" formatCode="&quot;PAVEMENT CALC SHEET &quot;#"/>
  </numFmts>
  <fonts count="10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1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8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1" fontId="6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1" fontId="6" fillId="2" borderId="0" xfId="0" applyNumberFormat="1" applyFont="1" applyFill="1" applyAlignment="1">
      <alignment vertical="center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1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7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1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6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67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" fontId="6" fillId="0" borderId="1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167" fontId="6" fillId="0" borderId="8" xfId="0" applyNumberFormat="1" applyFont="1" applyBorder="1" applyAlignment="1" applyProtection="1">
      <alignment horizontal="center" vertical="center"/>
      <protection locked="0"/>
    </xf>
    <xf numFmtId="1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9" xfId="0" applyNumberFormat="1" applyFont="1" applyBorder="1" applyAlignment="1" applyProtection="1">
      <alignment horizontal="center" vertical="center"/>
      <protection locked="0"/>
    </xf>
    <xf numFmtId="166" fontId="6" fillId="0" borderId="8" xfId="0" applyNumberFormat="1" applyFont="1" applyBorder="1" applyAlignment="1" applyProtection="1">
      <alignment horizontal="center" vertical="center"/>
      <protection locked="0"/>
    </xf>
    <xf numFmtId="165" fontId="6" fillId="0" borderId="8" xfId="0" applyNumberFormat="1" applyFont="1" applyBorder="1" applyAlignment="1" applyProtection="1">
      <alignment horizontal="center" vertical="center"/>
      <protection locked="0"/>
    </xf>
    <xf numFmtId="2" fontId="6" fillId="0" borderId="10" xfId="0" applyNumberFormat="1" applyFont="1" applyBorder="1" applyAlignment="1">
      <alignment horizontal="center" vertical="center"/>
    </xf>
    <xf numFmtId="1" fontId="6" fillId="0" borderId="11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0" fontId="6" fillId="3" borderId="0" xfId="0" applyFont="1" applyFill="1" applyAlignment="1">
      <alignment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/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2" xfId="0" applyFont="1" applyBorder="1" applyAlignment="1">
      <alignment vertical="center"/>
    </xf>
    <xf numFmtId="0" fontId="6" fillId="5" borderId="22" xfId="0" applyFont="1" applyFill="1" applyBorder="1" applyAlignment="1" applyProtection="1">
      <alignment vertical="center"/>
      <protection locked="0"/>
    </xf>
    <xf numFmtId="0" fontId="6" fillId="5" borderId="26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164" fontId="6" fillId="0" borderId="8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vertical="center"/>
    </xf>
    <xf numFmtId="0" fontId="9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17" xfId="0" applyFont="1" applyBorder="1" applyAlignment="1">
      <alignment horizontal="right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21" xfId="0" applyFont="1" applyBorder="1" applyAlignment="1">
      <alignment vertical="center"/>
    </xf>
    <xf numFmtId="1" fontId="9" fillId="0" borderId="8" xfId="0" applyNumberFormat="1" applyFont="1" applyBorder="1" applyAlignment="1">
      <alignment horizontal="center" vertical="center" textRotation="90"/>
    </xf>
    <xf numFmtId="1" fontId="9" fillId="0" borderId="2" xfId="0" applyNumberFormat="1" applyFont="1" applyBorder="1" applyAlignment="1">
      <alignment horizontal="center" vertical="center" textRotation="90"/>
    </xf>
    <xf numFmtId="0" fontId="9" fillId="0" borderId="8" xfId="0" applyFont="1" applyBorder="1" applyAlignment="1">
      <alignment horizontal="center" vertical="center" textRotation="90" wrapText="1"/>
    </xf>
    <xf numFmtId="0" fontId="9" fillId="0" borderId="2" xfId="0" applyFont="1" applyBorder="1" applyAlignment="1">
      <alignment horizontal="center" vertical="center" textRotation="90" wrapText="1"/>
    </xf>
    <xf numFmtId="169" fontId="5" fillId="4" borderId="0" xfId="0" applyNumberFormat="1" applyFont="1" applyFill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167" fontId="5" fillId="0" borderId="7" xfId="0" applyNumberFormat="1" applyFont="1" applyBorder="1" applyAlignment="1" applyProtection="1">
      <alignment horizontal="center" vertical="center"/>
      <protection locked="0"/>
    </xf>
    <xf numFmtId="167" fontId="5" fillId="0" borderId="27" xfId="0" applyNumberFormat="1" applyFont="1" applyBorder="1" applyAlignment="1" applyProtection="1">
      <alignment horizontal="center" vertical="center"/>
      <protection locked="0"/>
    </xf>
    <xf numFmtId="167" fontId="5" fillId="0" borderId="28" xfId="0" applyNumberFormat="1" applyFont="1" applyBorder="1" applyAlignment="1" applyProtection="1">
      <alignment horizontal="center" vertical="center"/>
      <protection locked="0"/>
    </xf>
    <xf numFmtId="167" fontId="6" fillId="0" borderId="7" xfId="0" applyNumberFormat="1" applyFont="1" applyBorder="1" applyAlignment="1" applyProtection="1">
      <alignment horizontal="center" vertical="center"/>
      <protection locked="0"/>
    </xf>
    <xf numFmtId="167" fontId="6" fillId="0" borderId="27" xfId="0" applyNumberFormat="1" applyFont="1" applyBorder="1" applyAlignment="1" applyProtection="1">
      <alignment horizontal="center" vertical="center"/>
      <protection locked="0"/>
    </xf>
    <xf numFmtId="167" fontId="6" fillId="0" borderId="28" xfId="0" applyNumberFormat="1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86</xdr:row>
      <xdr:rowOff>76200</xdr:rowOff>
    </xdr:from>
    <xdr:to>
      <xdr:col>30</xdr:col>
      <xdr:colOff>0</xdr:colOff>
      <xdr:row>86</xdr:row>
      <xdr:rowOff>76200</xdr:rowOff>
    </xdr:to>
    <xdr:sp macro="" textlink="">
      <xdr:nvSpPr>
        <xdr:cNvPr id="1106" name="Line 1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7802225" y="15782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26</xdr:row>
      <xdr:rowOff>0</xdr:rowOff>
    </xdr:from>
    <xdr:to>
      <xdr:col>42</xdr:col>
      <xdr:colOff>66675</xdr:colOff>
      <xdr:row>28</xdr:row>
      <xdr:rowOff>28575</xdr:rowOff>
    </xdr:to>
    <xdr:sp macro="" textlink="">
      <xdr:nvSpPr>
        <xdr:cNvPr id="1107" name="Line 3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457926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26</xdr:row>
      <xdr:rowOff>0</xdr:rowOff>
    </xdr:from>
    <xdr:to>
      <xdr:col>43</xdr:col>
      <xdr:colOff>161925</xdr:colOff>
      <xdr:row>28</xdr:row>
      <xdr:rowOff>28575</xdr:rowOff>
    </xdr:to>
    <xdr:sp macro="" textlink="">
      <xdr:nvSpPr>
        <xdr:cNvPr id="1108" name="Line 31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528411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26</xdr:row>
      <xdr:rowOff>0</xdr:rowOff>
    </xdr:from>
    <xdr:to>
      <xdr:col>42</xdr:col>
      <xdr:colOff>66675</xdr:colOff>
      <xdr:row>28</xdr:row>
      <xdr:rowOff>28575</xdr:rowOff>
    </xdr:to>
    <xdr:sp macro="" textlink="">
      <xdr:nvSpPr>
        <xdr:cNvPr id="1109" name="Line 32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 rot="5400000">
          <a:off x="24579262" y="6167438"/>
          <a:ext cx="352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0" name="Line 4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4" name="Line 4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18" name="Line 4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88</xdr:row>
      <xdr:rowOff>0</xdr:rowOff>
    </xdr:from>
    <xdr:to>
      <xdr:col>30</xdr:col>
      <xdr:colOff>0</xdr:colOff>
      <xdr:row>88</xdr:row>
      <xdr:rowOff>0</xdr:rowOff>
    </xdr:to>
    <xdr:sp macro="" textlink="">
      <xdr:nvSpPr>
        <xdr:cNvPr id="1122" name="Line 5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88</xdr:row>
      <xdr:rowOff>0</xdr:rowOff>
    </xdr:from>
    <xdr:to>
      <xdr:col>43</xdr:col>
      <xdr:colOff>161925</xdr:colOff>
      <xdr:row>88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88</xdr:row>
      <xdr:rowOff>0</xdr:rowOff>
    </xdr:from>
    <xdr:to>
      <xdr:col>42</xdr:col>
      <xdr:colOff>66675</xdr:colOff>
      <xdr:row>88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elkhech\appdata\local\bentley\projectwise\workingdir\ohiodot-pw.bentley.com_ohiodot-pw-02\nada.elkhechen@dot.ohio.gov\d1255921\SAN-94332-GENSUM.xlsm" TargetMode="External"/><Relationship Id="rId1" Type="http://schemas.openxmlformats.org/officeDocument/2006/relationships/externalLinkPath" Target="SAN-9433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  <sheetName val="Bridge"/>
      <sheetName val="Estimato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(Required) 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(Required) 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(Required) 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(Required) 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(Optional) SPECIFY DIAMETER</v>
          </cell>
          <cell r="G204">
            <v>2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(Required) 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(Required) 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(Required) 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(Required) 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(Required) 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(Required) 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(Required) 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(Required) 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(Required) 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(Required) 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(Required) 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(Required) 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(Required) 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(Required) 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(Required) 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(Required) 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(Required) 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(Required) 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(Required) 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(Required) 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(Required) 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(Required) 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(Required) 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(Required) 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(Required) 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(Required) 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(Required) 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(Required) 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(Required) 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(Required) 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(Required) 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(Required) 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(Required) 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(Required) 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(Required) 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(Required) 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(Required) 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(Required) 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(Required) 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(Required) 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(Required) 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(Required) 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(Required) 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(Required) 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(Required) 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(Required) 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(Required) 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(Required) 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(Required) 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(Required) 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(Required) 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(Required) 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(Required) 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(Required) 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(Required) 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F588" t="str">
            <v xml:space="preserve">(Required) 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(Required) 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(Required) 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(Required) 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(Required) 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(Required) 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(Required) 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(Required) 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(Required) 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(Required) 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(Required) 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(Required) 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(Required) 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(Required) 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(Required) 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(Required) 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(Required) 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(Required) 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(Required) 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(Required) 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(Required) 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(Required) 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(Required) 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(Required) 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(Required) 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(Required) 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(Required) 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(Required) 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(Required) 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(Required) 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(Required) 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(Required) 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(Required) 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(Required) 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(Required) 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(Required) 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(Required) 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(Required) 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(Required) 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(Required) 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(Required) 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(Required) 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(Required) 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(Required) 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(Required) 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(Required) 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(Required) 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(Required) 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(Required) 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(Required) 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(Required) 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(Required) 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(Required) 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(Required) 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(Required) 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(Required) 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(Required) 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(Required) 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(Required) 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(Required) 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(Required) 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(Required) 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(Required) 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(Required) 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(Required) 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(Required) 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(Required) 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(Required) 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(Required) 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(Required) 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(Required) 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(Required) 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(Required) 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(Required) 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(Required) 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(Required) 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(Required) 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(Required) 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(Required) 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(Required) 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(Required) 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(Required) 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(Required) 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(Required) 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(Required) 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(Required) 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(Required) 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(Required) 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(Required) 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(Required) 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(Required) 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(Required) 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(Required) 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(Required) 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(Required) 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(Required) 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(Required) 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(Required) 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(Required) 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(Required) 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(Required) 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(Required) 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(Required) 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(Required) 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(Required) 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(Required) 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(Required) 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(Required) 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(Required) 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(Required) 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(Required) 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(Required) 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(Required) 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(Required) 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(Required) 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(Required) 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(Required) 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(Required) 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(Required) 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(Required) 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(Required) 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(Required) 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(Required) 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(Required) 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(Required) 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(Required) 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(Required) 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(Required) 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(Required) 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(Required) 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(Required) 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(Required) 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(Required) 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(Required) 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(Required) 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(Required) 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(Required) 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(Required) 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(Required) 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(Required) 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(Required) 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(Required) 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(Required) 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(Required) 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(Required) 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(Required) 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(Required) 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(Required) 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(Required) 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(Required) 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(Required) 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(Required) 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(Required) 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(Required) 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(Required) 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(Required) 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(Required) 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(Required) 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(Required) 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(Required) 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(Required) 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(Required) 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(Required) 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(Required) 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(Required) 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(Required) 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(Required) 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(Required) 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(Required) 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(Required) 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(Required) 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(Required) 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(Required) 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(Required) 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(Required) 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(Required) 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(Required) 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(Required) 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(Required) 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(Required) 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(Required) 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(Required) 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(Required) 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(Required) 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(Required) 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(Required) 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(Required) 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(Required) 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(Required) 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(Required) 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(Required) 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(Required) 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(Required) 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(Required) 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(Required) 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(Required) 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(Required) 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(Required) 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(Required) 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(Required) 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(Required) 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(Required) 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(Required) 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(Required) 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(Required) 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(Required) 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(Required) 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(Required) 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(Required) 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(Required) 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(Required) 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(Required) 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(Required) 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(Required) 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(Required) 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(Required) 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(Required) 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(Required) 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(Required) 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(Required) 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(Required) 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(Required) 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(Required) 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(Required) 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(Required) 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(Required) 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(Required) 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(Required) 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(Required) 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(Required) 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F1578" t="str">
            <v>SEE PROPOSAL NOTE 512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F1579" t="str">
            <v>SEE PROPOSAL NOTE 512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F1580" t="str">
            <v>SEE PROPOSAL NOTE 512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(Required) 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(Required) 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(Required) 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(Required) 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(Required) 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(Required) 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(Required) 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(Required) 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(Required) 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(Required) 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(Required) 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(Required) 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(Required) 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(Required) 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(Required) 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(Required) 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(Required) 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(Required) 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(Required) 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(Required) 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(Required) 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(Required) 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(Required) 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(Required) 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(Required) 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(Required) 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(Required) 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(Required) 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(Required) 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(Required) 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(Required) 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(Required) 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(Required) 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(Required) 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(Required) 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(Required) 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(Required) 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(Required) 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(Required) 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(Required) 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(Required) 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(Required) 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(Required) 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(Required) 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(Required) 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(Required) 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(Required) 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(Required) 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(Required) 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(Required) 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(Required) 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(Required) 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(Required) 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(Required) 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(Required) 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NOTE R112a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REQUIRES PLAN NOTE R113a</v>
          </cell>
          <cell r="G2071">
            <v>0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REQUIRES PLAN NOTE R113a</v>
          </cell>
          <cell r="G2072">
            <v>0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(Required) 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(Required) 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F2187" t="str">
            <v>REQUIRES PLAN NOTE R123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F2188" t="str">
            <v>REQUIRES PLAN NOTE R123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(Required) 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(Required) 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(Required) 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(Required) 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(Optional) SPECIFY DESIGN MPH/INCH WIDTH</v>
          </cell>
          <cell r="G2194">
            <v>2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(Required) 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(Required) 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(Required) 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(Required) 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(Required) 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(Required) 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(Required) 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(Required) 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(Required) 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(Required) 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(Required) 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(Required) 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(Required) 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(Required) 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(Required) 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(Required) 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(Required) 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(Required) 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(Required) 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(Required) 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(Required) 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(Optional) SPECIFY MATL WHEN WARRANTED</v>
          </cell>
          <cell r="G2349">
            <v>2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(Optional) SPECIFY MATL WHEN WARRANTED</v>
          </cell>
          <cell r="G2350">
            <v>2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(Optional) SPECIFY MATL WHEN WARRANTED</v>
          </cell>
          <cell r="G2351">
            <v>2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(Optional) SPECIFY MATL WHEN WARRANTED</v>
          </cell>
          <cell r="G2352">
            <v>2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(Optional) SPECIFY MATL WHEN WARRANTED</v>
          </cell>
          <cell r="G2353">
            <v>2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(Optional) SPECIFY MATL WHEN WARRANTED</v>
          </cell>
          <cell r="G2354">
            <v>2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(Optional) SPECIFY MATL WHEN WARRANTED</v>
          </cell>
          <cell r="G2355">
            <v>2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(Optional) SPECIFY MATL WHEN WARRANTED</v>
          </cell>
          <cell r="G2356">
            <v>2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(Optional) SPECIFY MATL WHEN WARRANTED</v>
          </cell>
          <cell r="G2357">
            <v>2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(Optional) SPECIFY MATL WHEN WARRANTED</v>
          </cell>
          <cell r="G2358">
            <v>2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(Optional) SPECIFY MATL WHEN WARRANTED</v>
          </cell>
          <cell r="G2363">
            <v>2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(Optional) SPECIFY MATL WHEN WARRANTED</v>
          </cell>
          <cell r="G2364">
            <v>2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(Optional) SPECIFY MATL WHEN WARRANTED</v>
          </cell>
          <cell r="G2365">
            <v>2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(Optional) SPECIFY MATL WHEN WARRANTED</v>
          </cell>
          <cell r="G2366">
            <v>2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(Optional) SPECIFY MATL WHEN WARRANTED</v>
          </cell>
          <cell r="G2367">
            <v>2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(Optional) SPECIFY MATL WHEN WARRANTED</v>
          </cell>
          <cell r="G2368">
            <v>2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(Optional) SPECIFY MATL WHEN WARRANTED</v>
          </cell>
          <cell r="G2369">
            <v>2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(Optional) SPECIFY MATL WHEN WARRANTED</v>
          </cell>
          <cell r="G2370">
            <v>2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(Optional) SPECIFY MATL WHEN WARRANTED</v>
          </cell>
          <cell r="G2371">
            <v>2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(Optional) SPECIFY MATL WHEN WARRANTED</v>
          </cell>
          <cell r="G2372">
            <v>2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(Optional) SPECIFY MATL WHEN WARRANTED</v>
          </cell>
          <cell r="G2373">
            <v>2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(Optional) SPECIFY MATL WHEN WARRANTED</v>
          </cell>
          <cell r="G2374">
            <v>2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(Optional) SPECIFY MATL WHEN WARRANTED</v>
          </cell>
          <cell r="G2375">
            <v>2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(Optional) SPECIFY MATL WHEN WARRANTED</v>
          </cell>
          <cell r="G2376">
            <v>2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(Optional) SPECIFY MATL WHEN WARRANTED</v>
          </cell>
          <cell r="G2377">
            <v>2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(Optional) SPECIFY MATL WHEN WARRANTED</v>
          </cell>
          <cell r="G2378">
            <v>2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(Optional) SPECIFY MATL WHEN WARRANTED</v>
          </cell>
          <cell r="G2379">
            <v>2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(Optional) SPECIFY MATL WHEN WARRANTED</v>
          </cell>
          <cell r="G2380">
            <v>2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(Optional) SPECIFY MATL WHEN WARRANTED</v>
          </cell>
          <cell r="G2381">
            <v>2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(Optional) SPECIFY MATL WHEN WARRANTED</v>
          </cell>
          <cell r="G2382">
            <v>2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(Optional) SPECIFY MATL WHEN WARRANTED</v>
          </cell>
          <cell r="G2383">
            <v>2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(Optional) SPECIFY MATL WHEN WARRANTED</v>
          </cell>
          <cell r="G2384">
            <v>2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(Optional) SPECIFY MATL WHEN WARRANTED</v>
          </cell>
          <cell r="G2385">
            <v>2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(Optional) SPECIFY MATL WHEN WARRANTED</v>
          </cell>
          <cell r="G2386">
            <v>2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(Optional) SPECIFY MATL WHEN WARRANTED</v>
          </cell>
          <cell r="G2387">
            <v>2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(Optional) SPECIFY MATL WHEN WARRANTED</v>
          </cell>
          <cell r="G2388">
            <v>2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(Optional) SPECIFY MATL WHEN WARRANTED</v>
          </cell>
          <cell r="G2389">
            <v>2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(Optional) SPECIFY MATL WHEN WARRANTED</v>
          </cell>
          <cell r="G2390">
            <v>2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(Optional) SPECIFY MATL WHEN WARRANTED</v>
          </cell>
          <cell r="G2391">
            <v>2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(Optional) SPECIFY MATL WHEN WARRANTED</v>
          </cell>
          <cell r="G2392">
            <v>2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(Optional) SPECIFY MATL WHEN WARRANTED</v>
          </cell>
          <cell r="G2393">
            <v>2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(Optional) SPECIFY MATL WHEN WARRANTED</v>
          </cell>
          <cell r="G2394">
            <v>2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(Optional) SPECIFY MATL WHEN WARRANTED</v>
          </cell>
          <cell r="G2395">
            <v>2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(Optional) SPECIFY MATL WHEN WARRANTED</v>
          </cell>
          <cell r="G2396">
            <v>2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(Optional) SPECIFY MATL WHEN WARRANTED</v>
          </cell>
          <cell r="G2397">
            <v>2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(Optional) SPECIFY MATL WHEN WARRANTED</v>
          </cell>
          <cell r="G2398">
            <v>2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(Optional) SPECIFY MATL WHEN WARRANTED</v>
          </cell>
          <cell r="G2399">
            <v>2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(Optional) SPECIFY MATL WHEN WARRANTED</v>
          </cell>
          <cell r="G2400">
            <v>2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(Optional) SPECIFY MATL WHEN WARRANTED</v>
          </cell>
          <cell r="G2401">
            <v>2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(Optional) SPECIFY MATL WHEN WARRANTED</v>
          </cell>
          <cell r="G2402">
            <v>2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(Optional) SPECIFY MATL WHEN WARRANTED</v>
          </cell>
          <cell r="G2403">
            <v>2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(Optional) SPECIFY MATL WHEN WARRANTED</v>
          </cell>
          <cell r="G2404">
            <v>2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(Optional) SPECIFY MATL WHEN WARRANTED</v>
          </cell>
          <cell r="G2405">
            <v>2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(Optional) SPECIFY MATL WHEN WARRANTED</v>
          </cell>
          <cell r="G2406">
            <v>2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(Optional) SPECIFY MATL WHEN WARRANTED</v>
          </cell>
          <cell r="G2407">
            <v>2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(Optional) SPECIFY MATL WHEN WARRANTED</v>
          </cell>
          <cell r="G2408">
            <v>2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(Optional) SPECIFY MATL WHEN WARRANTED</v>
          </cell>
          <cell r="G2409">
            <v>2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(Optional) SPECIFY MATL WHEN WARRANTED</v>
          </cell>
          <cell r="G2410">
            <v>2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(Optional) SPECIFY MATL WHEN WARRANTED</v>
          </cell>
          <cell r="G2411">
            <v>2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(Optional) SPECIFY MATL WHEN WARRANTED</v>
          </cell>
          <cell r="G2412">
            <v>2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(Optional) SPECIFY MATL WHEN WARRANTED</v>
          </cell>
          <cell r="G2413">
            <v>2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(Optional) SPECIFY MATL WHEN WARRANTED</v>
          </cell>
          <cell r="G2414">
            <v>2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(Optional) SPECIFY MATL WHEN WARRANTED</v>
          </cell>
          <cell r="G2415">
            <v>2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(Optional) SPECIFY MATL WHEN WARRANTED</v>
          </cell>
          <cell r="G2416">
            <v>2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(Optional) SPECIFY MATL WHEN WARRANTED</v>
          </cell>
          <cell r="G2417">
            <v>2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(Optional) SPECIFY MATL WHEN WARRANTED</v>
          </cell>
          <cell r="G2418">
            <v>2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(Optional) SPECIFY MATL WHEN WARRANTED</v>
          </cell>
          <cell r="G2419">
            <v>2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(Optional) SPECIFY MATL WHEN WARRANTED</v>
          </cell>
          <cell r="G2420">
            <v>2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(Optional) SPECIFY MATL WHEN WARRANTED</v>
          </cell>
          <cell r="G2421">
            <v>2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(Optional) SPECIFY MATL WHEN WARRANTED</v>
          </cell>
          <cell r="G2422">
            <v>2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(Optional) SPECIFY MATL WHEN WARRANTED</v>
          </cell>
          <cell r="G2423">
            <v>2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(Optional) SPECIFY MATL WHEN WARRANTED</v>
          </cell>
          <cell r="G2424">
            <v>2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(Optional) SPECIFY MATL WHEN WARRANTED</v>
          </cell>
          <cell r="G2425">
            <v>2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(Optional) SPECIFY MATL WHEN WARRANTED</v>
          </cell>
          <cell r="G2426">
            <v>2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(Optional) SPECIFY MATL WHEN WARRANTED</v>
          </cell>
          <cell r="G2427">
            <v>2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(Optional) SPECIFY MATL WHEN WARRANTED</v>
          </cell>
          <cell r="G2428">
            <v>2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(Optional) SPECIFY MATL WHEN WARRANTED</v>
          </cell>
          <cell r="G2429">
            <v>2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(Optional) SPECIFY MATL WHEN WARRANTED</v>
          </cell>
          <cell r="G2430">
            <v>2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(Optional) SPECIFY MATL WHEN WARRANTED</v>
          </cell>
          <cell r="G2431">
            <v>2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(Optional) SPECIFY MATL WHEN WARRANTED</v>
          </cell>
          <cell r="G2432">
            <v>2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(Optional) SPECIFY MATL WHEN WARRANTED</v>
          </cell>
          <cell r="G2433">
            <v>2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(Optional) SPECIFY MATL WHEN WARRANTED</v>
          </cell>
          <cell r="G2434">
            <v>2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(Optional) SPECIFY MATL WHEN WARRANTED</v>
          </cell>
          <cell r="G2435">
            <v>2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(Optional) SPECIFY MATL WHEN WARRANTED</v>
          </cell>
          <cell r="G2436">
            <v>2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(Optional) SPECIFY MATL WHEN WARRANTED</v>
          </cell>
          <cell r="G2437">
            <v>2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(Optional) SPECIFY MATL WHEN WARRANTED</v>
          </cell>
          <cell r="G2438">
            <v>2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(Optional) SPECIFY MATL WHEN WARRANTED</v>
          </cell>
          <cell r="G2439">
            <v>2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(Optional) SPECIFY MATL WHEN WARRANTED</v>
          </cell>
          <cell r="G2440">
            <v>2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(Optional) SPECIFY MATL WHEN WARRANTED</v>
          </cell>
          <cell r="G2441">
            <v>2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(Optional) SPECIFY MATL WHEN WARRANTED</v>
          </cell>
          <cell r="G2442">
            <v>2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(Optional) SPECIFY MATL WHEN WARRANTED</v>
          </cell>
          <cell r="G2443">
            <v>2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(Optional) SPECIFY MATL WHEN WARRANTED</v>
          </cell>
          <cell r="G2444">
            <v>2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(Optional) SPECIFY MATL WHEN WARRANTED</v>
          </cell>
          <cell r="G2445">
            <v>2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(Optional) SPECIFY MATL WHEN WARRANTED</v>
          </cell>
          <cell r="G2446">
            <v>2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(Optional) SPECIFY MATL WHEN WARRANTED</v>
          </cell>
          <cell r="G2447">
            <v>2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(Optional) SPECIFY MATL WHEN WARRANTED</v>
          </cell>
          <cell r="G2448">
            <v>2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(Optional) SPECIFY MATL WHEN WARRANTED</v>
          </cell>
          <cell r="G2449">
            <v>2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(Optional) SPECIFY MATL WHEN WARRANTED</v>
          </cell>
          <cell r="G2450">
            <v>2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(Optional) SPECIFY MATL WHEN WARRANTED</v>
          </cell>
          <cell r="G2451">
            <v>2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(Optional) SPECIFY MATL WHEN WARRANTED</v>
          </cell>
          <cell r="G2452">
            <v>2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(Optional) SPECIFY MATL WHEN WARRANTED</v>
          </cell>
          <cell r="G2453">
            <v>2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(Optional) SPECIFY MATL WHEN WARRANTED</v>
          </cell>
          <cell r="G2454">
            <v>2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(Optional) SPECIFY MATL WHEN WARRANTED</v>
          </cell>
          <cell r="G2455">
            <v>2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(Optional) SPECIFY MATL WHEN WARRANTED</v>
          </cell>
          <cell r="G2456">
            <v>2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(Optional) SPECIFY MATL WHEN WARRANTED</v>
          </cell>
          <cell r="G2457">
            <v>2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(Optional) SPECIFY MATL WHEN WARRANTED</v>
          </cell>
          <cell r="G2458">
            <v>2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(Optional) SPECIFY MATL WHEN WARRANTED</v>
          </cell>
          <cell r="G2459">
            <v>2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(Optional) SPECIFY MATL WHEN WARRANTED</v>
          </cell>
          <cell r="G2460">
            <v>2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(Optional) SPECIFY MATL WHEN WARRANTED</v>
          </cell>
          <cell r="G2461">
            <v>2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(Optional) SPECIFY MATL WHEN WARRANTED</v>
          </cell>
          <cell r="G2462">
            <v>2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(Optional) SPECIFY MATL WHEN WARRANTED</v>
          </cell>
          <cell r="G2463">
            <v>2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(Optional) SPECIFY MATL WHEN WARRANTED</v>
          </cell>
          <cell r="G2464">
            <v>2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(Optional) SPECIFY MATL WHEN WARRANTED</v>
          </cell>
          <cell r="G2465">
            <v>2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(Optional) SPECIFY MATL WHEN WARRANTED</v>
          </cell>
          <cell r="G2466">
            <v>2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(Optional) SPECIFY MATL WHEN WARRANTED</v>
          </cell>
          <cell r="G2467">
            <v>2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(Optional) SPECIFY MATL WHEN WARRANTED</v>
          </cell>
          <cell r="G2468">
            <v>2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(Optional) SPECIFY MATL WHEN WARRANTED</v>
          </cell>
          <cell r="G2469">
            <v>2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(Optional) SPECIFY MATL WHEN WARRANTED</v>
          </cell>
          <cell r="G2470">
            <v>2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(Optional) SPECIFY MATL WHEN WARRANTED</v>
          </cell>
          <cell r="G2471">
            <v>2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(Optional) SPECIFY MATL WHEN WARRANTED</v>
          </cell>
          <cell r="G2472">
            <v>2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(Optional) SPECIFY MATL WHEN WARRANTED</v>
          </cell>
          <cell r="G2473">
            <v>2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(Optional) SPECIFY MATL WHEN WARRANTED</v>
          </cell>
          <cell r="G2474">
            <v>2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(Optional) SPECIFY MATL WHEN WARRANTED</v>
          </cell>
          <cell r="G2475">
            <v>2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(Optional) SPECIFY MATL WHEN WARRANTED</v>
          </cell>
          <cell r="G2476">
            <v>2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(Optional) SPECIFY MATL WHEN WARRANTED</v>
          </cell>
          <cell r="G2477">
            <v>2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(Optional) SPECIFY MATL WHEN WARRANTED</v>
          </cell>
          <cell r="G2478">
            <v>2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(Optional) SPECIFY MATL WHEN WARRANTED</v>
          </cell>
          <cell r="G2479">
            <v>2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(Optional) SPECIFY MATL WHEN WARRANTED</v>
          </cell>
          <cell r="G2480">
            <v>2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(Optional) SPECIFY MATL WHEN WARRANTED</v>
          </cell>
          <cell r="G2481">
            <v>2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(Optional) SPECIFY MATL WHEN WARRANTED</v>
          </cell>
          <cell r="G2482">
            <v>2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(Optional) SPECIFY MATL WHEN WARRANTED</v>
          </cell>
          <cell r="G2483">
            <v>2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(Optional) SPECIFY MATL WHEN WARRANTED</v>
          </cell>
          <cell r="G2484">
            <v>2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(Optional) SPECIFY MATL WHEN WARRANTED</v>
          </cell>
          <cell r="G2485">
            <v>2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(Optional) SPECIFY MATL WHEN WARRANTED</v>
          </cell>
          <cell r="G2486">
            <v>2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(Optional) SPECIFY MATL WHEN WARRANTED</v>
          </cell>
          <cell r="G2487">
            <v>2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(Optional) SPECIFY MATL WHEN WARRANTED</v>
          </cell>
          <cell r="G2488">
            <v>2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(Optional) SPECIFY MATL WHEN WARRANTED</v>
          </cell>
          <cell r="G2489">
            <v>2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(Optional) SPECIFY MATL WHEN WARRANTED</v>
          </cell>
          <cell r="G2490">
            <v>2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(Optional) SPECIFY MATL WHEN WARRANTED</v>
          </cell>
          <cell r="G2491">
            <v>2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(Optional) SPECIFY MATL WHEN WARRANTED</v>
          </cell>
          <cell r="G2492">
            <v>2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(Optional) SPECIFY MATL WHEN WARRANTED</v>
          </cell>
          <cell r="G2493">
            <v>2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(Optional) SPECIFY MATL WHEN WARRANTED</v>
          </cell>
          <cell r="G2494">
            <v>2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(Optional) SPECIFY MATL WHEN WARRANTED</v>
          </cell>
          <cell r="G2495">
            <v>2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(Optional) SPECIFY MATL WHEN WARRANTED</v>
          </cell>
          <cell r="G2496">
            <v>2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(Optional) SPECIFY MATL WHEN WARRANTED</v>
          </cell>
          <cell r="G2497">
            <v>2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(Optional) SPECIFY MATL WHEN WARRANTED</v>
          </cell>
          <cell r="G2498">
            <v>2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(Optional) SPECIFY MATL WHEN WARRANTED</v>
          </cell>
          <cell r="G2499">
            <v>2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(Optional) SPECIFY MATL WHEN WARRANTED</v>
          </cell>
          <cell r="G2500">
            <v>2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(Optional) SPECIFY MATL WHEN WARRANTED</v>
          </cell>
          <cell r="G2501">
            <v>2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(Optional) SPECIFY MATL WHEN WARRANTED</v>
          </cell>
          <cell r="G2502">
            <v>2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(Optional) SPECIFY MATL WHEN WARRANTED</v>
          </cell>
          <cell r="G2503">
            <v>2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(Optional) SPECIFY MATL WHEN WARRANTED</v>
          </cell>
          <cell r="G2504">
            <v>2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(Optional) SPECIFY MATL WHEN WARRANTED</v>
          </cell>
          <cell r="G2505">
            <v>2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(Optional) SPECIFY MATL WHEN WARRANTED</v>
          </cell>
          <cell r="G2506">
            <v>2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(Optional) SPECIFY MATL WHEN WARRANTED</v>
          </cell>
          <cell r="G2507">
            <v>2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(Optional) SPECIFY MATL WHEN WARRANTED</v>
          </cell>
          <cell r="G2508">
            <v>2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(Optional) SPECIFY MATL WHEN WARRANTED</v>
          </cell>
          <cell r="G2509">
            <v>2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(Optional) SPECIFY MATL WHEN WARRANTED</v>
          </cell>
          <cell r="G2510">
            <v>2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(Optional) SPECIFY MATL WHEN WARRANTED</v>
          </cell>
          <cell r="G2511">
            <v>2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(Optional) SPECIFY MATL WHEN WARRANTED</v>
          </cell>
          <cell r="G2512">
            <v>2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(Optional) SPECIFY MATL WHEN WARRANTED</v>
          </cell>
          <cell r="G2513">
            <v>2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(Optional) SPECIFY MATL WHEN WARRANTED</v>
          </cell>
          <cell r="G2514">
            <v>2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(Optional) SPECIFY MATL WHEN WARRANTED</v>
          </cell>
          <cell r="G2515">
            <v>2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(Optional) SPECIFY MATL WHEN WARRANTED</v>
          </cell>
          <cell r="G2516">
            <v>2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(Optional) SPECIFY MATL WHEN WARRANTED</v>
          </cell>
          <cell r="G2517">
            <v>2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(Optional) SPECIFY MATL WHEN WARRANTED</v>
          </cell>
          <cell r="G2518">
            <v>2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(Optional) SPECIFY MATL WHEN WARRANTED</v>
          </cell>
          <cell r="G2519">
            <v>2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(Optional) SPECIFY MATL WHEN WARRANTED</v>
          </cell>
          <cell r="G2520">
            <v>2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(Optional) SPECIFY MATL WHEN WARRANTED</v>
          </cell>
          <cell r="G2521">
            <v>2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(Optional) SPECIFY MATL WHEN WARRANTED</v>
          </cell>
          <cell r="G2522">
            <v>2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(Optional) SPECIFY MATL WHEN WARRANTED</v>
          </cell>
          <cell r="G2523">
            <v>2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(Optional) SPECIFY MATL WHEN WARRANTED</v>
          </cell>
          <cell r="G2524">
            <v>2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(Optional) SPECIFY MATL WHEN WARRANTED</v>
          </cell>
          <cell r="G2525">
            <v>2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(Optional) SPECIFY MATL WHEN WARRANTED</v>
          </cell>
          <cell r="G2526">
            <v>2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(Optional) SPECIFY MATL WHEN WARRANTED</v>
          </cell>
          <cell r="G2527">
            <v>2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(Optional) SPECIFY MATL WHEN WARRANTED</v>
          </cell>
          <cell r="G2528">
            <v>2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(Optional) SPECIFY MATL WHEN WARRANTED</v>
          </cell>
          <cell r="G2529">
            <v>2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(Optional) SPECIFY MATL WHEN WARRANTED</v>
          </cell>
          <cell r="G2530">
            <v>2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(Optional) SPECIFY MATL WHEN WARRANTED</v>
          </cell>
          <cell r="G2531">
            <v>2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(Optional) SPECIFY MATL WHEN WARRANTED</v>
          </cell>
          <cell r="G2532">
            <v>2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(Optional) SPECIFY MATL WHEN WARRANTED</v>
          </cell>
          <cell r="G2533">
            <v>2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(Optional) SPECIFY MATL WHEN WARRANTED</v>
          </cell>
          <cell r="G2534">
            <v>2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(Optional) SPECIFY MATL WHEN WARRANTED</v>
          </cell>
          <cell r="G2535">
            <v>2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(Optional) SPECIFY MATL WHEN WARRANTED</v>
          </cell>
          <cell r="G2536">
            <v>2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(Optional) SPECIFY MATL WHEN WARRANTED</v>
          </cell>
          <cell r="G2537">
            <v>2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(Optional) SPECIFY MATL WHEN WARRANTED</v>
          </cell>
          <cell r="G2538">
            <v>2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(Optional) SPECIFY MATL WHEN WARRANTED</v>
          </cell>
          <cell r="G2539">
            <v>2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(Optional) SPECIFY MATL WHEN WARRANTED</v>
          </cell>
          <cell r="G2540">
            <v>2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(Optional) SPECIFY MATL WHEN WARRANTED</v>
          </cell>
          <cell r="G2541">
            <v>2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(Optional) SPECIFY MATL WHEN WARRANTED</v>
          </cell>
          <cell r="G2542">
            <v>2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(Optional) SPECIFY MATL WHEN WARRANTED</v>
          </cell>
          <cell r="G2543">
            <v>2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(Optional) SPECIFY MATL WHEN WARRANTED</v>
          </cell>
          <cell r="G2544">
            <v>2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(Optional) SPECIFY MATL WHEN WARRANTED</v>
          </cell>
          <cell r="G2545">
            <v>2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(Optional) SPECIFY MATL WHEN WARRANTED</v>
          </cell>
          <cell r="G2546">
            <v>2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(Optional) SPECIFY MATL WHEN WARRANTED</v>
          </cell>
          <cell r="G2547">
            <v>2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(Optional) SPECIFY MATL WHEN WARRANTED</v>
          </cell>
          <cell r="G2548">
            <v>2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(Optional) SPECIFY MATL WHEN WARRANTED</v>
          </cell>
          <cell r="G2549">
            <v>2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(Optional) SPECIFY MATL WHEN WARRANTED</v>
          </cell>
          <cell r="G2550">
            <v>2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(Optional) SPECIFY MATL WHEN WARRANTED</v>
          </cell>
          <cell r="G2551">
            <v>2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(Optional) SPECIFY MATL WHEN WARRANTED</v>
          </cell>
          <cell r="G2552">
            <v>2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(Optional) SPECIFY MATL WHEN WARRANTED</v>
          </cell>
          <cell r="G2553">
            <v>2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(Optional) SPECIFY MATL WHEN WARRANTED</v>
          </cell>
          <cell r="G2554">
            <v>2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(Optional) SPECIFY MATL WHEN WARRANTED</v>
          </cell>
          <cell r="G2555">
            <v>2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(Optional) SPECIFY MATL WHEN WARRANTED</v>
          </cell>
          <cell r="G2556">
            <v>2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(Optional) SPECIFY MATL WHEN WARRANTED</v>
          </cell>
          <cell r="G2557">
            <v>2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(Optional) SPECIFY MATL WHEN WARRANTED</v>
          </cell>
          <cell r="G2558">
            <v>2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(Optional) SPECIFY MATL WHEN WARRANTED</v>
          </cell>
          <cell r="G2559">
            <v>2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(Optional) SPECIFY MATL WHEN WARRANTED</v>
          </cell>
          <cell r="G2560">
            <v>2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(Optional) SPECIFY MATL WHEN WARRANTED</v>
          </cell>
          <cell r="G2561">
            <v>2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(Optional) SPECIFY MATL WHEN WARRANTED</v>
          </cell>
          <cell r="G2562">
            <v>2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(Optional) SPECIFY MATL WHEN WARRANTED</v>
          </cell>
          <cell r="G2563">
            <v>2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(Optional) SPECIFY MATL WHEN WARRANTED</v>
          </cell>
          <cell r="G2564">
            <v>2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(Optional) SPECIFY MATL WHEN WARRANTED</v>
          </cell>
          <cell r="G2565">
            <v>2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(Optional) SPECIFY MATL WHEN WARRANTED</v>
          </cell>
          <cell r="G2566">
            <v>2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(Optional) SPECIFY MATL WHEN WARRANTED</v>
          </cell>
          <cell r="G2567">
            <v>2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(Optional) SPECIFY MATL WHEN WARRANTED</v>
          </cell>
          <cell r="G2568">
            <v>2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(Optional) SPECIFY MATL WHEN WARRANTED</v>
          </cell>
          <cell r="G2569">
            <v>2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(Optional) SPECIFY MATL WHEN WARRANTED</v>
          </cell>
          <cell r="G2570">
            <v>2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(Optional) SPECIFY MATL WHEN WARRANTED</v>
          </cell>
          <cell r="G2571">
            <v>2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(Optional) SPECIFY MATL WHEN WARRANTED</v>
          </cell>
          <cell r="G2572">
            <v>2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(Optional) SPECIFY MATL WHEN WARRANTED</v>
          </cell>
          <cell r="G2573">
            <v>2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(Optional) SPECIFY MATL WHEN WARRANTED</v>
          </cell>
          <cell r="G2574">
            <v>2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(Optional) SPECIFY MATL WHEN WARRANTED</v>
          </cell>
          <cell r="G2575">
            <v>2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(Optional) SPECIFY MATL WHEN WARRANTED</v>
          </cell>
          <cell r="G2576">
            <v>2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(Optional) SPECIFY MATL WHEN WARRANTED</v>
          </cell>
          <cell r="G2577">
            <v>2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(Optional) SPECIFY MATL WHEN WARRANTED</v>
          </cell>
          <cell r="G2578">
            <v>2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(Required) 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(Required) 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(Required) 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(Required) 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(Required) 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(Required) 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(Required) 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(Required) 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(Required) 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(Required) 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(Required) 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(Required) 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(Required) 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(Required) 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(Required) 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F2715" t="str">
            <v xml:space="preserve">(Required) 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(Required) 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(Required) 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(Required) 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(Required) 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(Required) 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(Required) 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(Required) 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(Required) 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(Required) 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(Required) 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(Required) 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(Required) 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(Required) 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(Required) 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(Required) 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(Required) 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(Required) 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(Required) 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(Required) 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(Required) 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(Required) 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(Required) 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(Required) 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(Required) 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(Required) 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(Required) 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(Required) 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(Required) 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(Required) 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(Required) 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(Required) 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(Required) 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(Required) 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(Required) 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(Required) 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(Required) 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(Required) 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(Required) 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(Required) 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(Required) 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(Required) 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(Required) 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(Required) 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(Required) 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(Required) 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(Required) 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(Required) 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(Required) 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B1,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(Required) 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(Required) 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(Required) 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(Required) 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(Required) 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(Required) 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(Required) 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(Required) 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(Required) 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(Required) 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(Required) 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(Required) 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(Required) 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(Required) 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(Required) 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(Required) 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(Required) 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(Required) 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(Required) 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(Required) 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(Required) 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(Required) 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(Required) 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(Required) 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(Required) 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(Required) 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(Required) 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(Required) 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(Required) 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(Required) 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(Required) 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(Required) 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(Required) 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(Required) 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(Required) 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(Required) 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(Required) 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(Required) 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(Required) 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(Required) 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(Required) 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(Required) 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(Required) 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(Required) 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(Required) 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(Required) 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(Required) 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F3840" t="str">
            <v xml:space="preserve">(Required) 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F3841" t="str">
            <v xml:space="preserve">(Required) 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(Required) 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(Required) 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(Required) 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(Required) 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(Required) 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(Required) 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(Required) 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(Required) 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(Required) 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(Required) 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(Required) 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(Required) 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(Required) 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(Required) 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(Required) 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(Required) 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(Required) 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(Required) 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(Required) 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(Required) 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(Required) 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(Required) 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(Required) 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(Required) 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(Required) 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(Required) 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(Required) 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(Required) 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(Required) 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(Required) 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(Required) 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(Required) 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(Required) 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(Required) 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(Required) 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(Required) 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(Required) 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(Required) 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(Required) 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(Optional) SPECIFY COLOR IF NECESSARY</v>
          </cell>
          <cell r="G4634">
            <v>2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(Optional) SPECIFY COLOR IF NECESSARY</v>
          </cell>
          <cell r="G4635">
            <v>2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(Optional) SPECIFY COLOR IF NECESSARY</v>
          </cell>
          <cell r="G4636">
            <v>2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(Optional) SPECIFY COLOR IF NECESSARY</v>
          </cell>
          <cell r="G4637">
            <v>2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(Optional) SPECIFY COLOR IF NECESSARY</v>
          </cell>
          <cell r="G4638">
            <v>2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(Optional) SPECIFY COLOR IF NECESSARY</v>
          </cell>
          <cell r="G4639">
            <v>2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(Optional) SPECIFY COLOR IF NECESSARY</v>
          </cell>
          <cell r="G4640">
            <v>2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(Optional) SPECIFY COLOR IF NECESSARY</v>
          </cell>
          <cell r="G4641">
            <v>2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(Optional) SPECIFY COLOR IF NECESSARY</v>
          </cell>
          <cell r="G4642">
            <v>2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(Optional) SPECIFY COLOR IF NECESSARY</v>
          </cell>
          <cell r="G4643">
            <v>2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(Optional) SPECIFY COLOR IF NECESSARY</v>
          </cell>
          <cell r="G4644">
            <v>2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(Optional) SPECIFY COLOR IF NECESSARY</v>
          </cell>
          <cell r="G4645">
            <v>2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(Optional) SPECIFY COLOR IF NECESSARY</v>
          </cell>
          <cell r="G4646">
            <v>2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(Optional) SPECIFY COLOR IF NECESSARY</v>
          </cell>
          <cell r="G4647">
            <v>2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(Optional) SPECIFY COLOR IF NECESSARY</v>
          </cell>
          <cell r="G4648">
            <v>2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(Optional) SPECIFY COLOR IF NECESSARY</v>
          </cell>
          <cell r="G4649">
            <v>2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(Optional) SPECIFY COLOR IF NECESSARY</v>
          </cell>
          <cell r="G4650">
            <v>2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(Optional) SPECIFY COLOR IF NECESSARY</v>
          </cell>
          <cell r="G4651">
            <v>2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(Optional) SPECIFY COLOR IF NECESSARY</v>
          </cell>
          <cell r="G4652">
            <v>2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(Optional) SPECIFY COLOR IF NECESSARY</v>
          </cell>
          <cell r="G4653">
            <v>2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(Optional) SPECIFY COLOR IF NECESSARY</v>
          </cell>
          <cell r="G4654">
            <v>2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(Optional) SPECIFY COLOR IF NECESSARY</v>
          </cell>
          <cell r="G4655">
            <v>2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(Optional) SPECIFY COLOR IF NECESSARY</v>
          </cell>
          <cell r="G4656">
            <v>2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(Optional) SPECIFY COLOR IF NECESSARY</v>
          </cell>
          <cell r="G4657">
            <v>2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(Optional) SPECIFY COLOR IF NECESSARY</v>
          </cell>
          <cell r="G4658">
            <v>2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(Optional) SPECIFY COLOR IF NECESSARY</v>
          </cell>
          <cell r="G4659">
            <v>2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(Optional) SPECIFY COLOR IF NECESSARY</v>
          </cell>
          <cell r="G4660">
            <v>2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(Optional) SPECIFY COLOR IF NECESSARY</v>
          </cell>
          <cell r="G4661">
            <v>2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(Optional) SPECIFY COLOR IF NECESSARY</v>
          </cell>
          <cell r="G4662">
            <v>2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(Optional) SPECIFY COLOR IF NECESSARY</v>
          </cell>
          <cell r="G4663">
            <v>2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(Optional) SPECIFY COLOR IF NECESSARY</v>
          </cell>
          <cell r="G4664">
            <v>2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(Optional) SPECIFY COLOR IF NECESSARY</v>
          </cell>
          <cell r="G4665">
            <v>2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(Optional) SPECIFY COLOR IF NECESSARY</v>
          </cell>
          <cell r="G4666">
            <v>2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(Optional) SPECIFY COLOR IF NECESSARY</v>
          </cell>
          <cell r="G4667">
            <v>2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(Optional) SPECIFY COLOR IF NECESSARY</v>
          </cell>
          <cell r="G4668">
            <v>2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(Optional) SPECIFY COLOR IF NECESSARY</v>
          </cell>
          <cell r="G4669">
            <v>2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(Optional) SPECIFY COLOR IF NECESSARY</v>
          </cell>
          <cell r="G4670">
            <v>2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(Optional) SPECIFY COLOR IF NECESSARY</v>
          </cell>
          <cell r="G4671">
            <v>2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(Optional) SPECIFY COLOR IF NECESSARY</v>
          </cell>
          <cell r="G4672">
            <v>2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(Optional) SPECIFY COLOR IF NECESSARY</v>
          </cell>
          <cell r="G4673">
            <v>2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(Optional) SPECIFY COLOR IF NECESSARY</v>
          </cell>
          <cell r="G4674">
            <v>2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(Optional) SPECIFY COLOR IF NECESSARY</v>
          </cell>
          <cell r="G4675">
            <v>2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(Optional) SPECIFY COLOR IF NECESSARY</v>
          </cell>
          <cell r="G4676">
            <v>2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(Optional) SPECIFY COLOR IF NECESSARY</v>
          </cell>
          <cell r="G4677">
            <v>2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(Optional) SPECIFY COLOR IF NECESSARY</v>
          </cell>
          <cell r="G4678">
            <v>2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(Optional) SPECIFY COLOR IF NECESSARY</v>
          </cell>
          <cell r="G4679">
            <v>2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(Required) 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(Required) 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(Required) 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(Required) 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(Required) 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(Required) 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(Required) 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(Required) 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(Required) 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(Required) 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632E72110</v>
          </cell>
          <cell r="C4887" t="str">
            <v>EACH</v>
          </cell>
          <cell r="D4887" t="str">
            <v>SIGNAL SUPPORT, TYPE TC-81.22, DESIGN 4</v>
          </cell>
          <cell r="G4887">
            <v>0</v>
          </cell>
        </row>
        <row r="4888">
          <cell r="A4888" t="str">
            <v>632E72111</v>
          </cell>
          <cell r="C4888" t="str">
            <v>EACH</v>
          </cell>
          <cell r="D4888" t="str">
            <v>SIGNAL SUPPORT, TYPE TC-81.22, DESIGN 4, AS PER PLAN</v>
          </cell>
          <cell r="G4888">
            <v>0</v>
          </cell>
        </row>
        <row r="4889">
          <cell r="A4889" t="str">
            <v>632E72130</v>
          </cell>
          <cell r="C4889" t="str">
            <v>EACH</v>
          </cell>
          <cell r="D4889" t="str">
            <v>SIGNAL SUPPORT, TYPE TC-81.22, DESIGN 12</v>
          </cell>
          <cell r="G4889">
            <v>0</v>
          </cell>
        </row>
        <row r="4890">
          <cell r="A4890" t="str">
            <v>632E72131</v>
          </cell>
          <cell r="C4890" t="str">
            <v>EACH</v>
          </cell>
          <cell r="D4890" t="str">
            <v>SIGNAL SUPPORT, TYPE TC-81.22, DESIGN 12, AS PER PLAN</v>
          </cell>
          <cell r="G4890">
            <v>0</v>
          </cell>
        </row>
        <row r="4891">
          <cell r="A4891" t="str">
            <v>632E72140</v>
          </cell>
          <cell r="C4891" t="str">
            <v>EACH</v>
          </cell>
          <cell r="D4891" t="str">
            <v>SIGNAL SUPPORT, TYPE TC-81.22, DESIGN 13</v>
          </cell>
          <cell r="G4891">
            <v>0</v>
          </cell>
        </row>
        <row r="4892">
          <cell r="A4892" t="str">
            <v>632E72141</v>
          </cell>
          <cell r="C4892" t="str">
            <v>EACH</v>
          </cell>
          <cell r="D4892" t="str">
            <v>SIGNAL SUPPORT, TYPE TC-81.22, DESIGN 13, AS PER PLAN</v>
          </cell>
          <cell r="G4892">
            <v>0</v>
          </cell>
        </row>
        <row r="4893">
          <cell r="A4893" t="str">
            <v>632E72150</v>
          </cell>
          <cell r="C4893" t="str">
            <v>EACH</v>
          </cell>
          <cell r="D4893" t="str">
            <v>SIGNAL SUPPORT, TYPE TC-81.22, DESIGN 14</v>
          </cell>
          <cell r="G4893">
            <v>0</v>
          </cell>
        </row>
        <row r="4894">
          <cell r="A4894" t="str">
            <v>632E72151</v>
          </cell>
          <cell r="C4894" t="str">
            <v>EACH</v>
          </cell>
          <cell r="D4894" t="str">
            <v>SIGNAL SUPPORT, TYPE TC-81.22, DESIGN 14, AS PER PLAN</v>
          </cell>
          <cell r="G4894">
            <v>0</v>
          </cell>
        </row>
        <row r="4895">
          <cell r="A4895" t="str">
            <v>632E77233</v>
          </cell>
          <cell r="C4895" t="str">
            <v>EACH</v>
          </cell>
          <cell r="D4895" t="str">
            <v>SIGNAL SUPPORT, MECHANICAL DAMPER FOR TC-81.22 MAST ARM, AS PER PLAN</v>
          </cell>
          <cell r="G4895">
            <v>0</v>
          </cell>
        </row>
        <row r="4896">
          <cell r="A4896" t="str">
            <v>632E78100</v>
          </cell>
          <cell r="C4896" t="str">
            <v>EACH</v>
          </cell>
          <cell r="D4896" t="str">
            <v>COMBINATION SIGNAL SUPPORT, TYPE TC-12.31, DESIGN 6</v>
          </cell>
          <cell r="G4896">
            <v>0</v>
          </cell>
        </row>
        <row r="4897">
          <cell r="A4897" t="str">
            <v>632E78101</v>
          </cell>
          <cell r="C4897" t="str">
            <v>EACH</v>
          </cell>
          <cell r="D4897" t="str">
            <v>COMBINATION SIGNAL SUPPORT, TYPE TC-12.31, DESIGN 6, AS PER PLAN</v>
          </cell>
          <cell r="G4897">
            <v>0</v>
          </cell>
        </row>
        <row r="4898">
          <cell r="A4898" t="str">
            <v>632E78110</v>
          </cell>
          <cell r="C4898" t="str">
            <v>EACH</v>
          </cell>
          <cell r="D4898" t="str">
            <v>COMBINATION SIGNAL SUPPORT, TYPE TC-12.31, DESIGN 10</v>
          </cell>
          <cell r="G4898">
            <v>0</v>
          </cell>
        </row>
        <row r="4899">
          <cell r="A4899" t="str">
            <v>632E78111</v>
          </cell>
          <cell r="C4899" t="str">
            <v>EACH</v>
          </cell>
          <cell r="D4899" t="str">
            <v>COMBINATION SIGNAL SUPPORT, TYPE TC-12.31, DESIGN 10, AS PER PLAN</v>
          </cell>
          <cell r="G4899">
            <v>0</v>
          </cell>
        </row>
        <row r="4900">
          <cell r="A4900" t="str">
            <v>632E78120</v>
          </cell>
          <cell r="C4900" t="str">
            <v>EACH</v>
          </cell>
          <cell r="D4900" t="str">
            <v>COMBINATION SIGNAL SUPPORT, TYPE TC-12.31, DESIGN 12</v>
          </cell>
          <cell r="G4900">
            <v>0</v>
          </cell>
        </row>
        <row r="4901">
          <cell r="A4901" t="str">
            <v>632E78121</v>
          </cell>
          <cell r="C4901" t="str">
            <v>EACH</v>
          </cell>
          <cell r="D4901" t="str">
            <v>COMBINATION SIGNAL SUPPORT, TYPE TC-12.31, DESIGN 12, AS PER PLAN</v>
          </cell>
          <cell r="G4901">
            <v>0</v>
          </cell>
        </row>
        <row r="4902">
          <cell r="A4902" t="str">
            <v>632E78224</v>
          </cell>
          <cell r="C4902" t="str">
            <v>EACH</v>
          </cell>
          <cell r="D4902" t="str">
            <v>COMBINATION SIGNAL SUPPORT, TYPE TC-12.31 DESIGN 6 POLE, WITH MAST ARMS TC-81.22 DESIGN 4 AND DESIGN 4</v>
          </cell>
          <cell r="G4902">
            <v>0</v>
          </cell>
        </row>
        <row r="4903">
          <cell r="A4903" t="str">
            <v>632E78225</v>
          </cell>
          <cell r="C4903" t="str">
            <v>EACH</v>
          </cell>
          <cell r="D4903" t="str">
            <v>COMBINATION SIGNAL SUPPORT, TYPE TC-12.31 DESIGN 6 POLE, WITH MAST ARMS TC-81.22 DESIGN 4 AND DESIGN 4, AS PER PLAN</v>
          </cell>
          <cell r="G4903">
            <v>0</v>
          </cell>
        </row>
        <row r="4904">
          <cell r="A4904" t="str">
            <v>632E78240</v>
          </cell>
          <cell r="C4904" t="str">
            <v>EACH</v>
          </cell>
          <cell r="D4904" t="str">
            <v>COMBINATION SIGNAL SUPPORT, TYPE TC-12.31 DESIGN 6 POLE, WITH MAST ARMS TC-81.22 DESIGN 12 AND DESIGN 2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632E78360</v>
          </cell>
          <cell r="C4909" t="str">
            <v>EACH</v>
          </cell>
          <cell r="D4909" t="str">
            <v>COMBINATION SIGNAL SUPPORT, TYPE TC-12.31 DESIGN 10 POLE, WITH MAST ARMS TC-81.22 DESIGN 13 AND DESIGN 2</v>
          </cell>
          <cell r="G4909">
            <v>0</v>
          </cell>
        </row>
        <row r="4910">
          <cell r="A4910" t="str">
            <v>632E78364</v>
          </cell>
          <cell r="C4910" t="str">
            <v>EACH</v>
          </cell>
          <cell r="D4910" t="str">
            <v>COMBINATION SIGNAL SUPPORT, TYPE TC-12.31 DESIGN 10 POLE, WITH MAST ARMS TC-81.22 DESIGN 13 AND DESIGN 4</v>
          </cell>
          <cell r="G4910">
            <v>0</v>
          </cell>
        </row>
        <row r="4911">
          <cell r="A4911" t="str">
            <v>632E78365</v>
          </cell>
          <cell r="C4911" t="str">
            <v>EACH</v>
          </cell>
          <cell r="D4911" t="str">
            <v>COMBINATION SIGNAL SUPPORT, TYPE TC-12.31 DESIGN 10 POLE, WITH MAST ARMS TC-81.22 DESIGN 13 AND DESIGN 4, AS PER PLAN</v>
          </cell>
          <cell r="G4911">
            <v>0</v>
          </cell>
        </row>
        <row r="4912">
          <cell r="A4912" t="str">
            <v>632E78368</v>
          </cell>
          <cell r="C4912" t="str">
            <v>EACH</v>
          </cell>
          <cell r="D4912" t="str">
            <v>COMBINATION SIGNAL SUPPORT, TYPE TC-12.31 DESIGN 10 POLE, WITH MAST ARMS TC-81.22 DESIGN 13 AND DESIGN 12</v>
          </cell>
          <cell r="G4912">
            <v>0</v>
          </cell>
        </row>
        <row r="4913">
          <cell r="A4913" t="str">
            <v>632E78369</v>
          </cell>
          <cell r="C4913" t="str">
            <v>EACH</v>
          </cell>
          <cell r="D4913" t="str">
            <v>COMBINATION SIGNAL SUPPORT, TYPE TC-12.31 DESIGN 10 POLE, WITH MAST ARMS TC-81.22 DESIGN 13 AND DESIGN 12, AS PER PLAN</v>
          </cell>
          <cell r="G4913">
            <v>0</v>
          </cell>
        </row>
        <row r="4914">
          <cell r="A4914" t="str">
            <v>632E78372</v>
          </cell>
          <cell r="C4914" t="str">
            <v>EACH</v>
          </cell>
          <cell r="D4914" t="str">
            <v>COMBINATION SIGNAL SUPPORT, TYPE TC-12.31 DESIGN 10 POLE, WITH MAST ARMS TC-81.22 DESIGN 13 AND DESIGN 13</v>
          </cell>
          <cell r="G4914">
            <v>0</v>
          </cell>
        </row>
        <row r="4915">
          <cell r="A4915" t="str">
            <v>632E78373</v>
          </cell>
          <cell r="C4915" t="str">
            <v>EACH</v>
          </cell>
          <cell r="D4915" t="str">
            <v>COMBINATION SIGNAL SUPPORT, TYPE TC-12.31 DESIGN 10 POLE, WITH MAST ARMS TC-81.22 DESIGN 13 AND DESIGN 13, AS PER PLAN</v>
          </cell>
          <cell r="G4915">
            <v>0</v>
          </cell>
        </row>
        <row r="4916">
          <cell r="A4916" t="str">
            <v>632E78384</v>
          </cell>
          <cell r="C4916" t="str">
            <v>EACH</v>
          </cell>
          <cell r="D4916" t="str">
            <v>COMBINATION SIGNAL SUPPORT, TYPE TC-12.31 DESIGN 10 POLE, WITH MAST ARMS TC-81.22 DESIGN 14 AND DESIGN 4</v>
          </cell>
          <cell r="G4916">
            <v>0</v>
          </cell>
        </row>
        <row r="4917">
          <cell r="A4917" t="str">
            <v>632E78385</v>
          </cell>
          <cell r="C4917" t="str">
            <v>EACH</v>
          </cell>
          <cell r="D4917" t="str">
            <v>COMBINATION SIGNAL SUPPORT, TYPE TC-12.31 DESIGN 10 POLE, WITH MAST ARMS TC-81.22 DESIGN 14 AND DESIGN 4, AS PER PLAN</v>
          </cell>
          <cell r="G4917">
            <v>0</v>
          </cell>
        </row>
        <row r="4918">
          <cell r="A4918" t="str">
            <v>632E78388</v>
          </cell>
          <cell r="C4918" t="str">
            <v>EACH</v>
          </cell>
          <cell r="D4918" t="str">
            <v>COMBINATION SIGNAL SUPPORT, TYPE TC-12.31 DESIGN 10 POLE, WITH MAST ARMS TC-81.22 DESIGN 14 AND DESIGN 12</v>
          </cell>
          <cell r="G4918">
            <v>0</v>
          </cell>
        </row>
        <row r="4919">
          <cell r="A4919" t="str">
            <v>632E78389</v>
          </cell>
          <cell r="C4919" t="str">
            <v>EACH</v>
          </cell>
          <cell r="D4919" t="str">
            <v>COMBINATION SIGNAL SUPPORT, TYPE TC-12.31 DESIGN 10 POLE, WITH MAST ARMS TC-81.22 DESIGN 14 AND DESIGN 12, AS PER PLAN</v>
          </cell>
          <cell r="G4919">
            <v>0</v>
          </cell>
        </row>
        <row r="4920">
          <cell r="A4920" t="str">
            <v>632E78472</v>
          </cell>
          <cell r="C4920" t="str">
            <v>EACH</v>
          </cell>
          <cell r="D4920" t="str">
            <v>COMBINATION SIGNAL SUPPORT, TYPE TC-12.31 DESIGN 12 POLE, WITH MAST ARMS TC-81.22 DESIGN 13 AND DESIGN 13</v>
          </cell>
          <cell r="G4920">
            <v>0</v>
          </cell>
        </row>
        <row r="4921">
          <cell r="A4921" t="str">
            <v>632E78473</v>
          </cell>
          <cell r="C4921" t="str">
            <v>EACH</v>
          </cell>
          <cell r="D4921" t="str">
            <v>COMBINATION SIGNAL SUPPORT, TYPE TC-12.31 DESIGN 12 POLE, WITH MAST ARMS TC-81.22 DESIGN 13 AND DESIGN 13, AS PER PLAN</v>
          </cell>
          <cell r="G4921">
            <v>0</v>
          </cell>
        </row>
        <row r="4922">
          <cell r="A4922" t="str">
            <v>632E78492</v>
          </cell>
          <cell r="C4922" t="str">
            <v>EACH</v>
          </cell>
          <cell r="D4922" t="str">
            <v>COMBINATION SIGNAL SUPPORT, TYPE TC-12.31 DESIGN 12 POLE, WITH MAST ARMS TC-81.22 DESIGN 14 AND DESIGN 13</v>
          </cell>
          <cell r="G4922">
            <v>0</v>
          </cell>
        </row>
        <row r="4923">
          <cell r="A4923" t="str">
            <v>632E78493</v>
          </cell>
          <cell r="C4923" t="str">
            <v>EACH</v>
          </cell>
          <cell r="D4923" t="str">
            <v>COMBINATION SIGNAL SUPPORT, TYPE TC-12.31 DESIGN 12 POLE, WITH MAST ARMS TC-81.22 DESIGN 14 AND DESIGN 13, AS PER PLAN</v>
          </cell>
          <cell r="G4923">
            <v>0</v>
          </cell>
        </row>
        <row r="4924">
          <cell r="A4924" t="str">
            <v>632E78496</v>
          </cell>
          <cell r="C4924" t="str">
            <v>EACH</v>
          </cell>
          <cell r="D4924" t="str">
            <v>COMBINATION SIGNAL SUPPORT, TYPE TC-12.31 DESIGN 12 POLE, WITH MAST ARMS TC-81.22 DESIGN 14 AND DESIGN 14</v>
          </cell>
          <cell r="G4924">
            <v>0</v>
          </cell>
        </row>
        <row r="4925">
          <cell r="A4925" t="str">
            <v>632E78497</v>
          </cell>
          <cell r="C4925" t="str">
            <v>EACH</v>
          </cell>
          <cell r="D4925" t="str">
            <v>COMBINATION SIGNAL SUPPORT, TYPE TC-12.31 DESIGN 12 POLE, WITH MAST ARMS TC-81.22 DESIGN 14 AND DESIGN 14,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(Required) 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(Required) 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(Required) 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(Required) 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(Required) 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(Required) 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(Required) 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(Required) 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(Required) 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(Required) 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(Required) 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(Required) 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(Required) 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(Required) 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(Required) 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(Required) 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(Required) 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(Required) 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(Required) 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(Required) 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(Required) 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(Required) 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(Required) 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(Required) 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(Required) 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(Required) 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(Required) 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(Required) 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(Required) 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(Required) 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(Required) 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(Required) 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(Required) 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(Required) 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(Required) 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(Required) 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(Required) 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(Required) 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(Required) 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(Required) 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(Required) 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(Required) 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(Required) 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(Required) 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(Required) 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(Required) 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(Required) 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(Required) 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(Required) 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(Required) 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(Required) 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(Required) 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(Required) 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(Required) 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(Required) 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(Required) 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(Required) 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(Required) 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(Required) 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(Required) 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(Required) 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(Required) 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(Required) 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(Required) 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(Required) 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(Required) 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(Required) 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(Required) 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(Required) 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(Required) 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(Required) 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(Required) 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(Required) 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(Required) 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(Required) 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(Required) 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(Required) 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(Required) 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(Required) 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(Required) 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(Required) 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(Required) 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(Required) 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(Required) 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(Required) 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(Required) 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(Required) 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(Required) 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(Required) 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(Required) 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(Required) 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(Required) 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(Required) 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(Required) 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(Required) 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(Required) 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(Required) 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(Required) 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(Required) 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(Required) 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(Required) 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(Required) 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(Required) 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(Required) 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(Required) 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(Required) 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(Required) 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(Required) 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(Required) 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(Required) 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(Required) 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(Required) 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(Required) 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(Required) 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(Required) 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(Required) 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(Required) 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(Required) 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(Required) 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(Required) 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(Required) 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(Required) 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(Required) 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(Required) 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(Required) 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(Required) 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(Required) 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(Required) 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(Required) 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(Required) 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(Required) 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(Required) 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(Required) 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(Required) 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(Required) 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(Required) 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(Required) 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(Required) 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(Required) 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(Required) 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(Required) 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(Required) 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(Required) 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(Required) 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(Required) 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(Required) 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(Required) 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(Required) 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(Required) 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(Required) 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(Required) 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(Required) 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(Required) 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(Required) 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(Required) 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(Required) 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(Required) 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(Required) 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(Required) 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(Required) 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(Required) 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(Required) 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(Required) 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(Required) 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(Required) 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(Required) 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(Required) 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(Required) 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(Required) 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(Required) 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(Required) 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(Required) 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(Required) 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(Required) 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(Required) 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(Required) 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(Required) 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(Required) 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(Required) 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(Required) 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(Required) 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(Required) 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(Required) 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(Required) 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(Required) 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(Required) 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(Required) 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(Required) 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(Required) 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(Required) 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(Required) 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(Required) 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(Required) 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(Required) 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(Required) 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(Required) 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(Required) 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(Required) 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(Required) 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(Required) 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(Required) 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(Required) 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(Required) 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(Required) 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(Required) 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(Required) 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(Required) 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(Required) 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(Required) 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(Required) 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(Required) 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(Required) 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(Required) 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(Required) 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(Required) 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(Required) 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(Required) 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(Required) 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(Required) 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(Required) 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(Required) 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(Required) 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(Required) 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(Required) 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(Required) 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(Required) 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(Required) 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(Required) 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(Required) 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(Required) 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(Required) 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(Required) 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(Required) 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(Required) 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(Required) 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(Required) 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(Required) 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(Required) 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(Required) 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(Required) 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(Required) 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(Required) 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(Required) 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(Required) 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(Required) 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(Required) 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(Required) 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(Required) 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(Required) 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(Required) 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(Required) 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(Required) 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(Required) 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(Required) 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(Required) 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(Required) 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(Required) 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(Required) 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(Required) 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(Required) 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(Required) 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(Required) 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(Required) 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(Required) 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(Required) 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(Required) 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(Required) 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(Required) 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(Required) 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(Required) 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(Required) 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(Required) 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(Required) 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(Required) 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(Required) 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(Required) 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(Required) 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(Required) 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(Required) 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(Required) 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(Required) 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(Required) 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(Required) 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(Required) 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(Required) 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(Required) 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(Required) 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(Required) 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(Required) 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(Required) 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(Required) 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(Required) 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(Required) 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(Required) 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(Required) 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(Required) 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(Required) 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(Required) 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(Required) 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(Required) 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(Required) 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(Required) 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(Required) 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(Required) 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(Required) 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(Required) 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(Required) 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(Required) 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(Required) 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(Required) 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(Required) 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(Required) 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(Required) 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(Required) 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(Required) 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(Required) 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(Required) 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(Required) 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(Required) 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(Required) 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(Required) 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(Required) 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(Required) 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(Required) 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(Required) 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(Required) 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(Required) 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(Required) 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(Required) 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(Required) 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(Required) 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(Required) 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(Required) 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(Required) 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(Required) 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(Required) 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(Required) 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(Required) 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(Required) 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(Required) 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(Required) 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(Required) 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(Required) 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(Required) 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(Required) 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(Required) 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(Required) 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(Required) 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(Required) 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(Required) 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(Required) 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(Required) 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(Required) 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(Required) 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(Required) 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(Required) 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(Required) 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(Required) 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(Required) 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(Required) 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(Required) 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(Required) 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(Required) 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(Required) 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(Required) 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(Required) 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(Required) 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(Required) 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(Required) 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(Required) 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(Required) 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(Required) 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(Required) 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(Required) 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(Required) 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(Required) 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(Required) 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(Required) 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(Required) 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(Required) 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(Required) 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(Required) 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(Required) 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(Required) 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(Required) 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(Required) 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(Required) 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(Required) 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(Required) 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(Required) 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(Required) 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(Required) 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(Required) 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(Required) 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(Required) 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(Required) 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(Required) 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(Required) 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(Required) 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(Required) 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(Required) 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(Required) 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(Required) 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(Required) 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(Required) 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(Required) 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(Required) 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(Required) 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(Required) 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(Required) 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(Required) 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(Required) 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(Required) 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(Required) 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(Required) 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(Required) 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(Required) 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(Required) 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(Required) 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(Required) 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(Required) 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(Required) 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(Required) 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(Required) 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(Required) 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(Required) 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(Required) 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(Required) 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(Required) 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(Required) 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(Required) 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(Required) 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(Required) 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(Required) 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(Required) 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(Required) 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(Required) 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(Required) 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(Required) 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(Required) 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(Required) 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(Required) 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(Required) 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(Required) 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(Required) 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(Required) 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(Required) 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(Required) 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(Required) 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(Required) 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(Required) 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(Required) 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(Required) 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(Required) 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(Required) 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(Required) 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(Required) 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(Required) 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(Required) 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(Required) 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(Required) 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(Required) 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(Required) 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(Required) 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(Required) 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(Required) 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(Required) 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(Required) 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(Required) 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(Required) 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(Required) 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(Required) 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(Required) 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(Required) 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(Required) 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(Required) 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(Required) 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(Required) 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(Required) 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(Required) 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(Required) 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(Required) 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(Required) 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(Required) 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(Required) 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(Required) 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(Required) 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(Required) 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(Required) 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(Required) 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(Required) 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(Required) 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(Required) 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(Required) 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(Required) 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(Required) 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(Required) 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(Required) 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(Required) 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(Required) 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(Required) 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(Required) 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(Required) 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(Required) 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(Required) 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(Required) 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(Required) 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(Required) 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(Required) 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(Required) 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(Required) 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(Required) 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(Required) 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(Required) 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(Required) 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(Required) 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(Required) 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(Required) 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(Required) 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(Required) 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(Required) 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(Required) 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(Required) 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(Required) 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(Required) 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(Required) 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(Required) 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(Required) 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(Required) 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(Required) 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(Required) 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(Required) 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(Required) 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(Required) 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(Required) 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(Required) 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(Required) 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(Required) 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(Required) 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(Required) 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(Required) 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(Required) 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(Required) 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(Required) 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(Required) 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(Required) 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(Required) 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(Required) 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(Required) 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(Required) 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(Required) 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(Required) 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(Required) 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(Required) 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(Required) 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(Required) 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(Required) 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(Required) 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(Required) 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(Required) 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(Required) 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(Required) 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(Required) 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(Required) 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(Required) 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(Required) 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(Required) 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(Required) 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(Required) 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(Required) 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(Required) 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(Required) 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(Required) 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(Required) 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(Required) 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(Required) 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(Required) 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(Required) 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(Required) 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(Required) 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(Required) 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(Required) 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(Required) 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(Required) 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(Required) 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(Required) 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(Required) 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(Required) 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(Required) 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(Required) 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(Required) 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(Required) 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(Required) 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(Required) 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(Required) 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(Required) 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690E20040</v>
          </cell>
          <cell r="B6850" t="str">
            <v>Y</v>
          </cell>
          <cell r="C6850" t="str">
            <v>LS</v>
          </cell>
          <cell r="D6850" t="str">
            <v>SPECIAL - PRELIMINARY DESIGN</v>
          </cell>
          <cell r="F6850" t="str">
            <v>DESIGN BUILD PROJECTS ONLY</v>
          </cell>
          <cell r="G6850">
            <v>0</v>
          </cell>
        </row>
        <row r="6851">
          <cell r="A6851" t="str">
            <v>690E20050</v>
          </cell>
          <cell r="B6851" t="str">
            <v>Y</v>
          </cell>
          <cell r="C6851" t="str">
            <v>LS</v>
          </cell>
          <cell r="D6851" t="str">
            <v>SPECIAL - FINAL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690E20080</v>
          </cell>
          <cell r="B6852" t="str">
            <v>Y</v>
          </cell>
          <cell r="C6852" t="str">
            <v>LS</v>
          </cell>
          <cell r="D6852" t="str">
            <v>SPECIAL - SUBSURFACE INVESTIGATIONS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690E20220</v>
          </cell>
          <cell r="B6853" t="str">
            <v>Y</v>
          </cell>
          <cell r="C6853" t="str">
            <v>LS</v>
          </cell>
          <cell r="D6853" t="str">
            <v>SPECIAL - CONSTRUCTION PLANS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690E20240</v>
          </cell>
          <cell r="B6854" t="str">
            <v>Y</v>
          </cell>
          <cell r="C6854" t="str">
            <v>LS</v>
          </cell>
          <cell r="D6854" t="str">
            <v>SPECIAL - ROADWAY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690E20250</v>
          </cell>
          <cell r="B6855" t="str">
            <v>Y</v>
          </cell>
          <cell r="C6855" t="str">
            <v>LS</v>
          </cell>
          <cell r="D6855" t="str">
            <v>SPECIAL - MISCELLANEOUS PAVEMENT FOR DESIGN BUILD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690E20260</v>
          </cell>
          <cell r="B6856" t="str">
            <v>Y</v>
          </cell>
          <cell r="C6856" t="str">
            <v>LS</v>
          </cell>
          <cell r="D6856" t="str">
            <v>SPECIAL - TRAFFIC SURVEILLANCE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690E21000</v>
          </cell>
          <cell r="B6857" t="str">
            <v>Y</v>
          </cell>
          <cell r="C6857" t="str">
            <v>LS</v>
          </cell>
          <cell r="D6857" t="str">
            <v>SPECIAL -</v>
          </cell>
          <cell r="F6857" t="str">
            <v>(Required) DESIGN BUILD PROJECTS ONLY</v>
          </cell>
          <cell r="G6857">
            <v>1</v>
          </cell>
        </row>
        <row r="6858">
          <cell r="A6858" t="str">
            <v>690E50000</v>
          </cell>
          <cell r="B6858" t="str">
            <v>Y</v>
          </cell>
          <cell r="C6858" t="str">
            <v>EACH</v>
          </cell>
          <cell r="D6858" t="str">
            <v>SPECIAL - MAILBOX SUPPORT</v>
          </cell>
          <cell r="F6858" t="str">
            <v>DESIGN BUILD PROJECTS ONLY</v>
          </cell>
          <cell r="G6858">
            <v>0</v>
          </cell>
        </row>
        <row r="6859">
          <cell r="A6859" t="str">
            <v>690E50100</v>
          </cell>
          <cell r="B6859" t="str">
            <v>Y</v>
          </cell>
          <cell r="C6859" t="str">
            <v>EACH</v>
          </cell>
          <cell r="D6859" t="str">
            <v>SPECIAL - MAILBOX SUPPORT SYSTEM, SINGLE</v>
          </cell>
          <cell r="G6859">
            <v>0</v>
          </cell>
        </row>
        <row r="6860">
          <cell r="A6860" t="str">
            <v>690E50200</v>
          </cell>
          <cell r="B6860" t="str">
            <v>Y</v>
          </cell>
          <cell r="C6860" t="str">
            <v>EACH</v>
          </cell>
          <cell r="D6860" t="str">
            <v>SPECIAL - MAILBOX SUPPORT SYSTEM, DOUBLE</v>
          </cell>
          <cell r="G6860">
            <v>0</v>
          </cell>
        </row>
        <row r="6861">
          <cell r="A6861" t="str">
            <v>690E50300</v>
          </cell>
          <cell r="B6861" t="str">
            <v>Y</v>
          </cell>
          <cell r="C6861" t="str">
            <v>EACH</v>
          </cell>
          <cell r="D6861" t="str">
            <v>SPECIAL - MAILBOX SUPPORT SYSTEM, MULTIPLE</v>
          </cell>
          <cell r="G6861">
            <v>0</v>
          </cell>
        </row>
        <row r="6862">
          <cell r="A6862" t="str">
            <v>690E50350</v>
          </cell>
          <cell r="B6862" t="str">
            <v>Y</v>
          </cell>
          <cell r="C6862" t="str">
            <v>EACH</v>
          </cell>
          <cell r="D6862" t="str">
            <v>SPECIAL - MAILBOX REMOVED AND RESET</v>
          </cell>
          <cell r="G6862">
            <v>0</v>
          </cell>
        </row>
        <row r="6863">
          <cell r="A6863" t="str">
            <v>690E50500</v>
          </cell>
          <cell r="B6863" t="str">
            <v>Y</v>
          </cell>
          <cell r="C6863" t="str">
            <v>EACH</v>
          </cell>
          <cell r="D6863" t="str">
            <v>SPECIAL - CONCRETE PARKING BLOCK</v>
          </cell>
          <cell r="G6863">
            <v>0</v>
          </cell>
        </row>
        <row r="6864">
          <cell r="A6864" t="str">
            <v>690E50560</v>
          </cell>
          <cell r="B6864" t="str">
            <v>Y</v>
          </cell>
          <cell r="C6864" t="str">
            <v>EACH</v>
          </cell>
          <cell r="D6864" t="str">
            <v>SPECIAL - BICYCLE RACK</v>
          </cell>
          <cell r="G6864">
            <v>0</v>
          </cell>
        </row>
        <row r="6865">
          <cell r="A6865" t="str">
            <v>690E50600</v>
          </cell>
          <cell r="B6865" t="str">
            <v>Y</v>
          </cell>
          <cell r="C6865" t="str">
            <v>EACH</v>
          </cell>
          <cell r="D6865" t="str">
            <v>SPECIAL - BOLLARD</v>
          </cell>
          <cell r="G6865">
            <v>0</v>
          </cell>
        </row>
        <row r="6866">
          <cell r="A6866" t="str">
            <v>690E50610</v>
          </cell>
          <cell r="B6866" t="str">
            <v>Y</v>
          </cell>
          <cell r="C6866" t="str">
            <v>EACH</v>
          </cell>
          <cell r="D6866" t="str">
            <v>SPECIAL - BOLLARD, HINGED</v>
          </cell>
          <cell r="G6866">
            <v>0</v>
          </cell>
        </row>
        <row r="6867">
          <cell r="A6867" t="str">
            <v>690E60000</v>
          </cell>
          <cell r="B6867" t="str">
            <v>Y</v>
          </cell>
          <cell r="C6867" t="str">
            <v>CY</v>
          </cell>
          <cell r="D6867" t="str">
            <v>SPECIAL - BERM REPAIR, FLEXIBLE</v>
          </cell>
          <cell r="G6867">
            <v>0</v>
          </cell>
        </row>
        <row r="6868">
          <cell r="A6868" t="str">
            <v>690E65000</v>
          </cell>
          <cell r="B6868" t="str">
            <v>Y</v>
          </cell>
          <cell r="C6868" t="str">
            <v>TON</v>
          </cell>
          <cell r="D6868" t="str">
            <v>SPECIAL - WORK INVOLVING NON-REGULATED MATERIALS</v>
          </cell>
          <cell r="G6868">
            <v>0</v>
          </cell>
        </row>
        <row r="6869">
          <cell r="A6869" t="str">
            <v>690E65002</v>
          </cell>
          <cell r="B6869" t="str">
            <v>Y</v>
          </cell>
          <cell r="C6869" t="str">
            <v>TON</v>
          </cell>
          <cell r="D6869" t="str">
            <v>SPECIAL - WORK INVOLVING HAZARDOUS WASTE</v>
          </cell>
          <cell r="G6869">
            <v>0</v>
          </cell>
        </row>
        <row r="6870">
          <cell r="A6870" t="str">
            <v>690E65010</v>
          </cell>
          <cell r="B6870" t="str">
            <v>Y</v>
          </cell>
          <cell r="C6870" t="str">
            <v>TON</v>
          </cell>
          <cell r="D6870" t="str">
            <v>SPECIAL - WORK INVOLVING SOLID WASTE</v>
          </cell>
          <cell r="G6870">
            <v>0</v>
          </cell>
        </row>
        <row r="6871">
          <cell r="A6871" t="str">
            <v>690E65016</v>
          </cell>
          <cell r="B6871" t="str">
            <v>Y</v>
          </cell>
          <cell r="C6871" t="str">
            <v>TON</v>
          </cell>
          <cell r="D6871" t="str">
            <v>SPECIAL - WORK INVOLVING PETROLEUM CONTAMINATED SOIL</v>
          </cell>
          <cell r="G6871">
            <v>0</v>
          </cell>
        </row>
        <row r="6872">
          <cell r="A6872" t="str">
            <v>690E65018</v>
          </cell>
          <cell r="B6872" t="str">
            <v>Y</v>
          </cell>
          <cell r="C6872" t="str">
            <v>TON</v>
          </cell>
          <cell r="D6872" t="str">
            <v>SPECIAL - WORK INVOLVING PCB/TSCA WASTE</v>
          </cell>
          <cell r="G6872">
            <v>0</v>
          </cell>
        </row>
        <row r="6873">
          <cell r="A6873" t="str">
            <v>690E65020</v>
          </cell>
          <cell r="B6873" t="str">
            <v>Y</v>
          </cell>
          <cell r="C6873" t="str">
            <v>GAL</v>
          </cell>
          <cell r="D6873" t="str">
            <v>SPECIAL - WORK INVOLVING WATER</v>
          </cell>
          <cell r="G6873">
            <v>0</v>
          </cell>
        </row>
        <row r="6874">
          <cell r="A6874" t="str">
            <v>690E65022</v>
          </cell>
          <cell r="B6874" t="str">
            <v>Y</v>
          </cell>
          <cell r="C6874" t="str">
            <v>GAL</v>
          </cell>
          <cell r="D6874" t="str">
            <v>SPECIAL - WORK INVOLVING NON-REGULATED WATER</v>
          </cell>
          <cell r="G6874">
            <v>0</v>
          </cell>
        </row>
        <row r="6875">
          <cell r="A6875" t="str">
            <v>690E65024</v>
          </cell>
          <cell r="B6875" t="str">
            <v>Y</v>
          </cell>
          <cell r="C6875" t="str">
            <v>GAL</v>
          </cell>
          <cell r="D6875" t="str">
            <v>SPECIAL - WORK INVOLVING REGULATED WATER</v>
          </cell>
          <cell r="G6875">
            <v>0</v>
          </cell>
        </row>
        <row r="6876">
          <cell r="A6876" t="str">
            <v>690E65030</v>
          </cell>
          <cell r="B6876" t="str">
            <v>Y</v>
          </cell>
          <cell r="C6876" t="str">
            <v>EACH</v>
          </cell>
          <cell r="D6876" t="str">
            <v>SPECIAL - DRUM REMOVED</v>
          </cell>
          <cell r="G6876">
            <v>0</v>
          </cell>
        </row>
        <row r="6877">
          <cell r="A6877" t="str">
            <v>690E65034</v>
          </cell>
          <cell r="B6877" t="str">
            <v>Y</v>
          </cell>
          <cell r="C6877" t="str">
            <v>EACH</v>
          </cell>
          <cell r="D6877" t="str">
            <v>SPECIAL - DRUMS CONTAINING SOLID WASTE</v>
          </cell>
          <cell r="G6877">
            <v>0</v>
          </cell>
        </row>
        <row r="6878">
          <cell r="A6878" t="str">
            <v>690E65038</v>
          </cell>
          <cell r="B6878" t="str">
            <v>Y</v>
          </cell>
          <cell r="C6878" t="str">
            <v>EACH</v>
          </cell>
          <cell r="D6878" t="str">
            <v>SPECIAL - DRUMS CONTAINING HAZARDOUS WASTE</v>
          </cell>
          <cell r="G6878">
            <v>0</v>
          </cell>
        </row>
        <row r="6879">
          <cell r="A6879" t="str">
            <v>690E65100</v>
          </cell>
          <cell r="B6879" t="str">
            <v>Y</v>
          </cell>
          <cell r="C6879" t="str">
            <v>TON</v>
          </cell>
          <cell r="D6879" t="str">
            <v>SPECIAL - WORK INVOLVING CONSTRUCTION DEBRIS</v>
          </cell>
          <cell r="G6879">
            <v>0</v>
          </cell>
        </row>
        <row r="6880">
          <cell r="A6880" t="str">
            <v>690E65200</v>
          </cell>
          <cell r="B6880" t="str">
            <v>Y</v>
          </cell>
          <cell r="C6880" t="str">
            <v>TON</v>
          </cell>
          <cell r="D6880" t="str">
            <v>SPECIAL - WORK INVOLVING FIELD SCREENED MATERIALS</v>
          </cell>
          <cell r="G6880">
            <v>0</v>
          </cell>
        </row>
        <row r="6881">
          <cell r="A6881" t="str">
            <v>690E65300</v>
          </cell>
          <cell r="B6881" t="str">
            <v>Y</v>
          </cell>
          <cell r="C6881" t="str">
            <v>EACH</v>
          </cell>
          <cell r="D6881" t="str">
            <v>SPECIAL - GROUND WATER MONITORING WELL ABANDONMENT</v>
          </cell>
          <cell r="G6881">
            <v>0</v>
          </cell>
        </row>
        <row r="6882">
          <cell r="A6882" t="str">
            <v>690E65310</v>
          </cell>
          <cell r="B6882" t="str">
            <v>Y</v>
          </cell>
          <cell r="C6882" t="str">
            <v>EACH</v>
          </cell>
          <cell r="D6882" t="str">
            <v>SPECIAL - GROUND WATER MONITORING WELL RECONSTRUCTION</v>
          </cell>
          <cell r="G6882">
            <v>0</v>
          </cell>
        </row>
        <row r="6883">
          <cell r="A6883" t="str">
            <v>690E65350</v>
          </cell>
          <cell r="B6883" t="str">
            <v>Y</v>
          </cell>
          <cell r="C6883" t="str">
            <v>LS</v>
          </cell>
          <cell r="D6883" t="str">
            <v>SPECIAL - REGULATED MATERIALS REMOVAL AND DISPOSAL</v>
          </cell>
          <cell r="G6883">
            <v>0</v>
          </cell>
        </row>
        <row r="6884">
          <cell r="A6884" t="str">
            <v>690E65400</v>
          </cell>
          <cell r="B6884" t="str">
            <v>Y</v>
          </cell>
          <cell r="C6884" t="str">
            <v>EACH</v>
          </cell>
          <cell r="D6884" t="str">
            <v>SPECIAL - OIL SPILL KIT</v>
          </cell>
          <cell r="G6884">
            <v>0</v>
          </cell>
        </row>
        <row r="6885">
          <cell r="A6885" t="str">
            <v>690E70000</v>
          </cell>
          <cell r="B6885" t="str">
            <v>Y</v>
          </cell>
          <cell r="C6885" t="str">
            <v>LS</v>
          </cell>
          <cell r="D6885" t="str">
            <v>SPECIAL - ENVIRONMENTAL</v>
          </cell>
          <cell r="F6885" t="str">
            <v>(Required) ADD SUPPLEMENTAL DESCRIPTION</v>
          </cell>
          <cell r="G6885">
            <v>1</v>
          </cell>
        </row>
        <row r="6886">
          <cell r="A6886" t="str">
            <v>690E70010</v>
          </cell>
          <cell r="B6886" t="str">
            <v>Y</v>
          </cell>
          <cell r="C6886" t="str">
            <v>EACH</v>
          </cell>
          <cell r="D6886" t="str">
            <v>SPECIAL - ENVIRONMENTAL</v>
          </cell>
          <cell r="F6886" t="str">
            <v>(Required) ADD SUPPLEMENTAL DESCRIPTION</v>
          </cell>
          <cell r="G6886">
            <v>1</v>
          </cell>
        </row>
        <row r="6887">
          <cell r="A6887" t="str">
            <v>690E70020</v>
          </cell>
          <cell r="B6887" t="str">
            <v>Y</v>
          </cell>
          <cell r="C6887" t="str">
            <v>TON</v>
          </cell>
          <cell r="D6887" t="str">
            <v>SPECIAL - ENVIRONMENTAL</v>
          </cell>
          <cell r="F6887" t="str">
            <v>(Required) ADD SUPPLEMENTAL DESCRIPTION</v>
          </cell>
          <cell r="G6887">
            <v>1</v>
          </cell>
        </row>
        <row r="6888">
          <cell r="A6888" t="str">
            <v>690E70030</v>
          </cell>
          <cell r="B6888" t="str">
            <v>Y</v>
          </cell>
          <cell r="C6888" t="str">
            <v>CY</v>
          </cell>
          <cell r="D6888" t="str">
            <v>SPECIAL - ENVIRONMENTAL</v>
          </cell>
          <cell r="F6888" t="str">
            <v>(Required) ADD SUPPLEMENTAL DESCRIPTION</v>
          </cell>
          <cell r="G6888">
            <v>1</v>
          </cell>
        </row>
        <row r="6889">
          <cell r="A6889" t="str">
            <v>690E70040</v>
          </cell>
          <cell r="B6889" t="str">
            <v>Y</v>
          </cell>
          <cell r="C6889" t="str">
            <v>LB</v>
          </cell>
          <cell r="D6889" t="str">
            <v>SPECIAL - ENVIRONMENTAL</v>
          </cell>
          <cell r="F6889" t="str">
            <v>(Required) ADD SUPPLEMENTAL DESCRIPTION</v>
          </cell>
          <cell r="G6889">
            <v>1</v>
          </cell>
        </row>
        <row r="6890">
          <cell r="A6890" t="str">
            <v>690E70090</v>
          </cell>
          <cell r="B6890" t="str">
            <v>Y</v>
          </cell>
          <cell r="C6890" t="str">
            <v>GAL</v>
          </cell>
          <cell r="D6890" t="str">
            <v>SPECIAL - ENVIRONMENTAL</v>
          </cell>
          <cell r="F6890" t="str">
            <v>(Required) ADD SUPPLEMENTAL DESCRIPTION</v>
          </cell>
          <cell r="G6890">
            <v>1</v>
          </cell>
        </row>
        <row r="6891">
          <cell r="A6891" t="str">
            <v>690E70100</v>
          </cell>
          <cell r="B6891" t="str">
            <v>Y</v>
          </cell>
          <cell r="C6891" t="str">
            <v>SF</v>
          </cell>
          <cell r="D6891" t="str">
            <v>SPECIAL - ASBESTOS ABATEMENT</v>
          </cell>
          <cell r="F6891" t="str">
            <v>(Required) ADD SUPPLEMENTAL DESCRIPTION</v>
          </cell>
          <cell r="G6891">
            <v>1</v>
          </cell>
        </row>
        <row r="6892">
          <cell r="A6892" t="str">
            <v>690E70120</v>
          </cell>
          <cell r="B6892" t="str">
            <v>Y</v>
          </cell>
          <cell r="C6892" t="str">
            <v>FT</v>
          </cell>
          <cell r="D6892" t="str">
            <v>SPECIAL - ASBESTOS ABATEMENT</v>
          </cell>
          <cell r="F6892" t="str">
            <v>(Required) ADD SUPPLEMENTAL DESCRIPTION</v>
          </cell>
          <cell r="G6892">
            <v>1</v>
          </cell>
        </row>
        <row r="6893">
          <cell r="A6893" t="str">
            <v>690E70140</v>
          </cell>
          <cell r="B6893" t="str">
            <v>Y</v>
          </cell>
          <cell r="C6893" t="str">
            <v>CF</v>
          </cell>
          <cell r="D6893" t="str">
            <v>SPECIAL - ASBESTOS ABATEMENT</v>
          </cell>
          <cell r="F6893" t="str">
            <v>(Required) ADD SUPPLEMENTAL DESCRIPTION</v>
          </cell>
          <cell r="G6893">
            <v>1</v>
          </cell>
        </row>
        <row r="6894">
          <cell r="A6894" t="str">
            <v>690E70160</v>
          </cell>
          <cell r="B6894" t="str">
            <v>Y</v>
          </cell>
          <cell r="C6894" t="str">
            <v>TON</v>
          </cell>
          <cell r="D6894" t="str">
            <v>SPECIAL - ASBESTOS ABATEMENT</v>
          </cell>
          <cell r="F6894" t="str">
            <v>(Required) ADD SUPPLEMENTAL DESCRIPTION</v>
          </cell>
          <cell r="G6894">
            <v>1</v>
          </cell>
        </row>
        <row r="6895">
          <cell r="A6895" t="str">
            <v>690E71000</v>
          </cell>
          <cell r="B6895" t="str">
            <v>Y</v>
          </cell>
          <cell r="C6895" t="str">
            <v>LS</v>
          </cell>
          <cell r="D6895" t="str">
            <v>SPECIAL - ASBESTOS ABATEMENT</v>
          </cell>
          <cell r="F6895" t="str">
            <v>(Required) ADD SUPPLEMENTAL DESCRIPTION</v>
          </cell>
          <cell r="G6895">
            <v>1</v>
          </cell>
        </row>
        <row r="6896">
          <cell r="A6896" t="str">
            <v>690E71050</v>
          </cell>
          <cell r="B6896" t="str">
            <v>Y</v>
          </cell>
          <cell r="C6896" t="str">
            <v>EACH</v>
          </cell>
          <cell r="D6896" t="str">
            <v>SPECIAL - ASBESTOS INSPECTION</v>
          </cell>
          <cell r="F6896" t="str">
            <v>ADD SUPPLEMENTAL DESCRIPTION</v>
          </cell>
          <cell r="G6896">
            <v>0</v>
          </cell>
        </row>
        <row r="6897">
          <cell r="A6897" t="str">
            <v>690E72000</v>
          </cell>
          <cell r="B6897" t="str">
            <v>Y</v>
          </cell>
          <cell r="C6897" t="str">
            <v>LS</v>
          </cell>
          <cell r="D6897" t="str">
            <v>SPECIAL - ASBESTOS NOTIFICATION</v>
          </cell>
          <cell r="G6897">
            <v>0</v>
          </cell>
        </row>
        <row r="6898">
          <cell r="A6898" t="str">
            <v>690E75000</v>
          </cell>
          <cell r="B6898" t="str">
            <v>Y</v>
          </cell>
          <cell r="C6898" t="str">
            <v>LS</v>
          </cell>
          <cell r="D6898" t="str">
            <v>SPECIAL - WETLAND MITIGATION</v>
          </cell>
          <cell r="G6898">
            <v>0</v>
          </cell>
        </row>
        <row r="6899">
          <cell r="A6899" t="str">
            <v>690E76000</v>
          </cell>
          <cell r="B6899" t="str">
            <v>Y</v>
          </cell>
          <cell r="C6899" t="str">
            <v>FT</v>
          </cell>
          <cell r="D6899" t="str">
            <v>SPECIAL - 8" COMPOST FILTER SOCK FOR PERIMETER CONTROL</v>
          </cell>
          <cell r="G6899">
            <v>0</v>
          </cell>
        </row>
        <row r="6900">
          <cell r="A6900" t="str">
            <v>690E76002</v>
          </cell>
          <cell r="B6900" t="str">
            <v>Y</v>
          </cell>
          <cell r="C6900" t="str">
            <v>FT</v>
          </cell>
          <cell r="D6900" t="str">
            <v>SPECIAL - 12" COMPOST FILTER SOCK FOR PERIMETER CONTROL</v>
          </cell>
          <cell r="G6900">
            <v>0</v>
          </cell>
        </row>
        <row r="6901">
          <cell r="A6901" t="str">
            <v>690E76010</v>
          </cell>
          <cell r="B6901" t="str">
            <v>Y</v>
          </cell>
          <cell r="C6901" t="str">
            <v>FT</v>
          </cell>
          <cell r="D6901" t="str">
            <v>SPECIAL - 8" COMPOST FILTER SOCK FOR DITCH CHECKS</v>
          </cell>
          <cell r="G6901">
            <v>0</v>
          </cell>
        </row>
        <row r="6902">
          <cell r="A6902" t="str">
            <v>690E76012</v>
          </cell>
          <cell r="B6902" t="str">
            <v>Y</v>
          </cell>
          <cell r="C6902" t="str">
            <v>FT</v>
          </cell>
          <cell r="D6902" t="str">
            <v>SPECIAL - 12" COMPOST FILTER SOCK FOR DITCH CHECKS</v>
          </cell>
          <cell r="G6902">
            <v>0</v>
          </cell>
        </row>
        <row r="6903">
          <cell r="A6903" t="str">
            <v>690E76020</v>
          </cell>
          <cell r="B6903" t="str">
            <v>Y</v>
          </cell>
          <cell r="C6903" t="str">
            <v>FT</v>
          </cell>
          <cell r="D6903" t="str">
            <v>SPECIAL - 8" COMPOST FILTER SOCK FOR INLET PROTECTION</v>
          </cell>
          <cell r="G6903">
            <v>0</v>
          </cell>
        </row>
        <row r="6904">
          <cell r="A6904" t="str">
            <v>690E76022</v>
          </cell>
          <cell r="B6904" t="str">
            <v>Y</v>
          </cell>
          <cell r="C6904" t="str">
            <v>FT</v>
          </cell>
          <cell r="D6904" t="str">
            <v>SPECIAL - 12" COMPOST FILTER SOCK FOR INLET PROTECTION</v>
          </cell>
          <cell r="G6904">
            <v>0</v>
          </cell>
        </row>
        <row r="6905">
          <cell r="A6905" t="str">
            <v>690E76032</v>
          </cell>
          <cell r="B6905" t="str">
            <v>Y</v>
          </cell>
          <cell r="C6905" t="str">
            <v>FT</v>
          </cell>
          <cell r="D6905" t="str">
            <v>SPECIAL - 12" COMPOST FILTER SOCK FOR RUNOFF DIVERSION DIKE</v>
          </cell>
          <cell r="G6905">
            <v>0</v>
          </cell>
        </row>
        <row r="6906">
          <cell r="A6906" t="str">
            <v>690E91000</v>
          </cell>
          <cell r="B6906" t="str">
            <v>Y</v>
          </cell>
          <cell r="C6906" t="str">
            <v>LS</v>
          </cell>
          <cell r="D6906" t="str">
            <v>SPECIAL - AS-BUILT CONSTRUCTION PLANS</v>
          </cell>
          <cell r="F6906" t="str">
            <v>FOR DESIGN-BID-BUILD &amp; NON-ITS</v>
          </cell>
          <cell r="G6906">
            <v>0</v>
          </cell>
        </row>
        <row r="6907">
          <cell r="A6907" t="str">
            <v>690E98000</v>
          </cell>
          <cell r="B6907" t="str">
            <v>Y</v>
          </cell>
          <cell r="C6907" t="str">
            <v>EACH</v>
          </cell>
          <cell r="D6907" t="str">
            <v>SPECIAL -</v>
          </cell>
          <cell r="F6907" t="str">
            <v>(Required) ADD SUPPLEMENTAL DESCRIPTION</v>
          </cell>
          <cell r="G6907">
            <v>1</v>
          </cell>
        </row>
        <row r="6908">
          <cell r="A6908" t="str">
            <v>690E98100</v>
          </cell>
          <cell r="B6908" t="str">
            <v>Y</v>
          </cell>
          <cell r="C6908" t="str">
            <v>FT</v>
          </cell>
          <cell r="D6908" t="str">
            <v>SPECIAL -</v>
          </cell>
          <cell r="F6908" t="str">
            <v>(Required) ADD SUPPLEMENTAL DESCRIPTION</v>
          </cell>
          <cell r="G6908">
            <v>1</v>
          </cell>
        </row>
        <row r="6909">
          <cell r="A6909" t="str">
            <v>690E98200</v>
          </cell>
          <cell r="B6909" t="str">
            <v>Y</v>
          </cell>
          <cell r="C6909" t="str">
            <v>SF</v>
          </cell>
          <cell r="D6909" t="str">
            <v>SPECIAL -</v>
          </cell>
          <cell r="F6909" t="str">
            <v>(Required) ADD SUPPLEMENTAL DESCRIPTION</v>
          </cell>
          <cell r="G6909">
            <v>1</v>
          </cell>
        </row>
        <row r="6910">
          <cell r="A6910" t="str">
            <v>690E98300</v>
          </cell>
          <cell r="B6910" t="str">
            <v>Y</v>
          </cell>
          <cell r="C6910" t="str">
            <v>SY</v>
          </cell>
          <cell r="D6910" t="str">
            <v>SPECIAL -</v>
          </cell>
          <cell r="F6910" t="str">
            <v>(Required) ADD SUPPLEMENTAL DESCRIPTION</v>
          </cell>
          <cell r="G6910">
            <v>1</v>
          </cell>
        </row>
        <row r="6911">
          <cell r="A6911" t="str">
            <v>690E98400</v>
          </cell>
          <cell r="B6911" t="str">
            <v>Y</v>
          </cell>
          <cell r="C6911" t="str">
            <v>LS</v>
          </cell>
          <cell r="D6911" t="str">
            <v>SPECIAL -</v>
          </cell>
          <cell r="F6911" t="str">
            <v>(Required) ADD SUPPLEMENTAL DESCRIPTION</v>
          </cell>
          <cell r="G6911">
            <v>1</v>
          </cell>
        </row>
        <row r="6912">
          <cell r="A6912" t="str">
            <v>690E98500</v>
          </cell>
          <cell r="B6912" t="str">
            <v>Y</v>
          </cell>
          <cell r="C6912" t="str">
            <v>MILE</v>
          </cell>
          <cell r="D6912" t="str">
            <v>SPECIAL -</v>
          </cell>
          <cell r="F6912" t="str">
            <v>(Required) ADD SUPPLEMENTAL DESCRIPTION</v>
          </cell>
          <cell r="G6912">
            <v>1</v>
          </cell>
        </row>
        <row r="6913">
          <cell r="A6913" t="str">
            <v>690E98600</v>
          </cell>
          <cell r="B6913" t="str">
            <v>Y</v>
          </cell>
          <cell r="C6913" t="str">
            <v>HOUR</v>
          </cell>
          <cell r="D6913" t="str">
            <v>SPECIAL -</v>
          </cell>
          <cell r="F6913" t="str">
            <v>(Required) ADD SUPPLEMENTAL DESCRIPTION</v>
          </cell>
          <cell r="G6913">
            <v>1</v>
          </cell>
        </row>
        <row r="6914">
          <cell r="A6914" t="str">
            <v>690E98700</v>
          </cell>
          <cell r="B6914" t="str">
            <v>Y</v>
          </cell>
          <cell r="C6914" t="str">
            <v>CY</v>
          </cell>
          <cell r="D6914" t="str">
            <v>SPECIAL -</v>
          </cell>
          <cell r="F6914" t="str">
            <v>(Required) ADD SUPPLEMENTAL DESCRIPTION</v>
          </cell>
          <cell r="G6914">
            <v>1</v>
          </cell>
        </row>
        <row r="6915">
          <cell r="A6915" t="str">
            <v>690E98800</v>
          </cell>
          <cell r="B6915" t="str">
            <v>Y</v>
          </cell>
          <cell r="C6915" t="str">
            <v>TON</v>
          </cell>
          <cell r="D6915" t="str">
            <v>SPECIAL -</v>
          </cell>
          <cell r="F6915" t="str">
            <v>(Required) ADD SUPPLEMENTAL DESCRIPTION</v>
          </cell>
          <cell r="G6915">
            <v>1</v>
          </cell>
        </row>
        <row r="6916">
          <cell r="A6916" t="str">
            <v>690E98900</v>
          </cell>
          <cell r="B6916" t="str">
            <v>Y</v>
          </cell>
          <cell r="C6916" t="str">
            <v>GAL</v>
          </cell>
          <cell r="D6916" t="str">
            <v>SPECIAL -</v>
          </cell>
          <cell r="F6916" t="str">
            <v>(Required) ADD SUPPLEMENTAL DESCRIPTION</v>
          </cell>
          <cell r="G6916">
            <v>1</v>
          </cell>
        </row>
        <row r="6917">
          <cell r="A6917" t="str">
            <v>690E99000</v>
          </cell>
          <cell r="B6917" t="str">
            <v>Y</v>
          </cell>
          <cell r="C6917" t="str">
            <v>ACRE</v>
          </cell>
          <cell r="D6917" t="str">
            <v>SPECIAL -</v>
          </cell>
          <cell r="F6917" t="str">
            <v>(Required) ADD SUPPLEMENTAL DESCRIPTION</v>
          </cell>
          <cell r="G6917">
            <v>1</v>
          </cell>
        </row>
        <row r="6918">
          <cell r="A6918" t="str">
            <v>690E99100</v>
          </cell>
          <cell r="B6918" t="str">
            <v>Y</v>
          </cell>
          <cell r="C6918" t="str">
            <v>STA</v>
          </cell>
          <cell r="D6918" t="str">
            <v>SPECIAL -</v>
          </cell>
          <cell r="F6918" t="str">
            <v>(Required) ADD SUPPLEMENTAL DESCRIPTION</v>
          </cell>
          <cell r="G6918">
            <v>1</v>
          </cell>
        </row>
        <row r="6919">
          <cell r="A6919" t="str">
            <v>690E99200</v>
          </cell>
          <cell r="B6919" t="str">
            <v>Y</v>
          </cell>
          <cell r="C6919" t="str">
            <v>CF</v>
          </cell>
          <cell r="D6919" t="str">
            <v>SPECIAL -</v>
          </cell>
          <cell r="F6919" t="str">
            <v>(Required) ADD SUPPLEMENTAL DESCRIPTION</v>
          </cell>
          <cell r="G6919">
            <v>1</v>
          </cell>
        </row>
        <row r="6920">
          <cell r="A6920" t="str">
            <v>690E99300</v>
          </cell>
          <cell r="B6920" t="str">
            <v>Y</v>
          </cell>
          <cell r="C6920" t="str">
            <v>MGAL</v>
          </cell>
          <cell r="D6920" t="str">
            <v>SPECIAL -</v>
          </cell>
          <cell r="F6920" t="str">
            <v>(Required) ADD SUPPLEMENTAL DESCRIPTION</v>
          </cell>
          <cell r="G6920">
            <v>1</v>
          </cell>
        </row>
        <row r="6921">
          <cell r="A6921" t="str">
            <v>690E99400</v>
          </cell>
          <cell r="B6921" t="str">
            <v>Y</v>
          </cell>
          <cell r="C6921" t="str">
            <v>LB</v>
          </cell>
          <cell r="D6921" t="str">
            <v>SPECIAL -</v>
          </cell>
          <cell r="F6921" t="str">
            <v>(Required) ADD SUPPLEMENTAL DESCRIPTION</v>
          </cell>
          <cell r="G6921">
            <v>1</v>
          </cell>
        </row>
        <row r="6922">
          <cell r="A6922" t="str">
            <v>690E99500</v>
          </cell>
          <cell r="B6922" t="str">
            <v>Y</v>
          </cell>
          <cell r="C6922" t="str">
            <v>DAY</v>
          </cell>
          <cell r="D6922" t="str">
            <v>SPECIAL -</v>
          </cell>
          <cell r="F6922" t="str">
            <v>(Required) ADD SUPPLEMENTAL DESCRIPTION</v>
          </cell>
          <cell r="G6922">
            <v>1</v>
          </cell>
        </row>
        <row r="6923">
          <cell r="A6923" t="str">
            <v>690E99550</v>
          </cell>
          <cell r="B6923" t="str">
            <v>Y</v>
          </cell>
          <cell r="C6923" t="str">
            <v>MNTH</v>
          </cell>
          <cell r="D6923" t="str">
            <v>SPECIAL -</v>
          </cell>
          <cell r="F6923" t="str">
            <v>(Required) ADD SUPPLEMENTAL DESCRIPTION</v>
          </cell>
          <cell r="G6923">
            <v>1</v>
          </cell>
        </row>
        <row r="6924">
          <cell r="A6924" t="str">
            <v>690E99600</v>
          </cell>
          <cell r="B6924" t="str">
            <v>Y</v>
          </cell>
          <cell r="C6924" t="str">
            <v>MSF</v>
          </cell>
          <cell r="D6924" t="str">
            <v>SPECIAL -</v>
          </cell>
          <cell r="F6924" t="str">
            <v>(Required) ADD SUPPLEMENTAL DESCRIPTION</v>
          </cell>
          <cell r="G6924">
            <v>1</v>
          </cell>
        </row>
        <row r="6925">
          <cell r="A6925" t="str">
            <v>690E99700</v>
          </cell>
          <cell r="B6925" t="str">
            <v>Y</v>
          </cell>
          <cell r="C6925" t="str">
            <v>SET</v>
          </cell>
          <cell r="D6925" t="str">
            <v>SPECIAL -</v>
          </cell>
          <cell r="F6925" t="str">
            <v>(Required) ADD SUPPLEMENTAL DESCRIPTION</v>
          </cell>
          <cell r="G6925">
            <v>1</v>
          </cell>
        </row>
        <row r="6926">
          <cell r="A6926" t="str">
            <v>690E99800</v>
          </cell>
          <cell r="B6926" t="str">
            <v>Y</v>
          </cell>
          <cell r="C6926" t="str">
            <v>DLR</v>
          </cell>
          <cell r="D6926" t="str">
            <v>SPECIAL -</v>
          </cell>
          <cell r="F6926" t="str">
            <v>(Required) ADD SUPPLEMENTAL DESCRIPTION</v>
          </cell>
          <cell r="G6926">
            <v>1</v>
          </cell>
        </row>
        <row r="6927">
          <cell r="A6927" t="str">
            <v>690E99900</v>
          </cell>
          <cell r="B6927" t="str">
            <v>Y</v>
          </cell>
          <cell r="C6927" t="str">
            <v>MBF</v>
          </cell>
          <cell r="D6927" t="str">
            <v>SPECIAL -</v>
          </cell>
          <cell r="F6927" t="str">
            <v>(Required) ADD SUPPLEMENTAL DESCRIPTION</v>
          </cell>
          <cell r="G6927">
            <v>1</v>
          </cell>
        </row>
        <row r="6928">
          <cell r="A6928" t="str">
            <v>691E00500</v>
          </cell>
          <cell r="B6928" t="str">
            <v>Y</v>
          </cell>
          <cell r="C6928" t="str">
            <v>SY</v>
          </cell>
          <cell r="D6928" t="str">
            <v>SPECIAL - HERBICIDE FOR WEED CONTROL</v>
          </cell>
          <cell r="F6928" t="str">
            <v>ADD SUPPLEMENTAL DESCRIPTION</v>
          </cell>
          <cell r="G6928">
            <v>0</v>
          </cell>
        </row>
        <row r="6929">
          <cell r="A6929" t="str">
            <v>691E10000</v>
          </cell>
          <cell r="B6929" t="str">
            <v>Y</v>
          </cell>
          <cell r="C6929" t="str">
            <v>ACRE</v>
          </cell>
          <cell r="D6929" t="str">
            <v>SPECIAL - HERBICIDAL SPRAYING, WEED AND BRUSH CONTROL FROM ROAD</v>
          </cell>
          <cell r="F6929" t="str">
            <v>CHECK UNIT OF MEASURE</v>
          </cell>
          <cell r="G6929">
            <v>0</v>
          </cell>
        </row>
        <row r="6930">
          <cell r="A6930" t="str">
            <v>691E10100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OFF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691E10200</v>
          </cell>
          <cell r="B6931" t="str">
            <v>Y</v>
          </cell>
          <cell r="C6931" t="str">
            <v>MILE</v>
          </cell>
          <cell r="D6931" t="str">
            <v>SPECIAL - HERBICIDAL SPRAYING, WEED AND BRUSH CONTROL FROM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691E20000</v>
          </cell>
          <cell r="B6932" t="str">
            <v>Y</v>
          </cell>
          <cell r="C6932" t="str">
            <v>GAL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691E20100</v>
          </cell>
          <cell r="B6933" t="str">
            <v>Y</v>
          </cell>
          <cell r="C6933" t="str">
            <v>GAL</v>
          </cell>
          <cell r="D6933" t="str">
            <v>SPECIAL - HERBICIDAL SPRAYING, WEED AND BRUSH CONTROL OFF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691E30000</v>
          </cell>
          <cell r="B6934" t="str">
            <v>Y</v>
          </cell>
          <cell r="C6934" t="str">
            <v>FT</v>
          </cell>
          <cell r="D6934" t="str">
            <v>SPECIAL - HERBICIDAL SPRAYING, NON SELECTIVE VEGETATION CONTROL, GUARDRAIL, SIGNS AND DELINEATORS</v>
          </cell>
          <cell r="F6934" t="str">
            <v>CHECK UNIT OF MEASURE</v>
          </cell>
          <cell r="G6934">
            <v>0</v>
          </cell>
        </row>
        <row r="6935">
          <cell r="A6935" t="str">
            <v>691E40000</v>
          </cell>
          <cell r="B6935" t="str">
            <v>Y</v>
          </cell>
          <cell r="C6935" t="str">
            <v>MILE</v>
          </cell>
          <cell r="D6935" t="str">
            <v>SPECIAL - HERBICIDAL SPRAYING, CATTAIL CONTROL</v>
          </cell>
          <cell r="F6935" t="str">
            <v>CHECK UNIT OF MEASURE</v>
          </cell>
          <cell r="G6935">
            <v>0</v>
          </cell>
        </row>
        <row r="6936">
          <cell r="A6936" t="str">
            <v>691E41000</v>
          </cell>
          <cell r="B6936" t="str">
            <v>Y</v>
          </cell>
          <cell r="C6936" t="str">
            <v>MILE</v>
          </cell>
          <cell r="D6936" t="str">
            <v>SPECIAL - HERBICIDAL SPRAYING</v>
          </cell>
          <cell r="F6936" t="str">
            <v>CHECK UNIT OF MEASURE</v>
          </cell>
          <cell r="G6936">
            <v>0</v>
          </cell>
        </row>
        <row r="6937">
          <cell r="A6937" t="str">
            <v>691E41200</v>
          </cell>
          <cell r="B6937" t="str">
            <v>Y</v>
          </cell>
          <cell r="C6937" t="str">
            <v>LB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691E41900</v>
          </cell>
          <cell r="B6938" t="str">
            <v>Y</v>
          </cell>
          <cell r="C6938" t="str">
            <v>MILE</v>
          </cell>
          <cell r="D6938" t="str">
            <v>SPECIAL - HERBICIDAL SPRAYING, GUARDRAIL</v>
          </cell>
          <cell r="F6938" t="str">
            <v>CHECK UNIT OF MEASURE</v>
          </cell>
          <cell r="G6938">
            <v>0</v>
          </cell>
        </row>
        <row r="6939">
          <cell r="A6939" t="str">
            <v>691E42000</v>
          </cell>
          <cell r="B6939" t="str">
            <v>Y</v>
          </cell>
          <cell r="C6939" t="str">
            <v>MILE</v>
          </cell>
          <cell r="D6939" t="str">
            <v>SPECIAL - HERBICIDAL SPRAYING, NON SELECTIVE VEGETATION CONTROL, GUARDRAIL, SIGNS AND DELINEATORS</v>
          </cell>
          <cell r="F6939" t="str">
            <v>CHECK UNIT OF MEASURE</v>
          </cell>
          <cell r="G6939">
            <v>0</v>
          </cell>
        </row>
        <row r="6940">
          <cell r="A6940" t="str">
            <v>691E42500</v>
          </cell>
          <cell r="B6940" t="str">
            <v>Y</v>
          </cell>
          <cell r="C6940" t="str">
            <v>EACH</v>
          </cell>
          <cell r="D6940" t="str">
            <v>SPECIAL - HERBICIDAL SPRAYING, DELINEATOR, SIGNPOST, LIGHTPOLE AND/OR THEIR FOUNDATIONS</v>
          </cell>
          <cell r="F6940" t="str">
            <v>CHECK UNIT OF MEASURE</v>
          </cell>
          <cell r="G6940">
            <v>0</v>
          </cell>
        </row>
        <row r="6941">
          <cell r="A6941" t="str">
            <v>691E50000</v>
          </cell>
          <cell r="B6941" t="str">
            <v>Y</v>
          </cell>
          <cell r="C6941" t="str">
            <v>GAL</v>
          </cell>
          <cell r="D6941" t="str">
            <v>SPECIAL - HERBICIDAL SPRAYING, BRUSH CONTROL FROM ROAD</v>
          </cell>
          <cell r="F6941" t="str">
            <v>CHECK UNIT OF MEASURE</v>
          </cell>
          <cell r="G6941">
            <v>0</v>
          </cell>
        </row>
        <row r="6942">
          <cell r="A6942" t="str">
            <v>691E50100</v>
          </cell>
          <cell r="B6942" t="str">
            <v>Y</v>
          </cell>
          <cell r="C6942" t="str">
            <v>MILE</v>
          </cell>
          <cell r="D6942" t="str">
            <v>SPECIAL - HERBICIDAL SPRAYING, RIGHT-OF-WAY FENCE</v>
          </cell>
          <cell r="F6942" t="str">
            <v>CHECK UNIT OF MEASURE</v>
          </cell>
          <cell r="G6942">
            <v>0</v>
          </cell>
        </row>
        <row r="6943">
          <cell r="A6943" t="str">
            <v>691E60000</v>
          </cell>
          <cell r="B6943" t="str">
            <v>Y</v>
          </cell>
          <cell r="C6943" t="str">
            <v>GAL</v>
          </cell>
          <cell r="D6943" t="str">
            <v>SPECIAL - HERBICIDAL SPRAYING</v>
          </cell>
          <cell r="F6943" t="str">
            <v>(Required) ADD SUPPLEMENTAL DESCRIPTION</v>
          </cell>
          <cell r="G6943">
            <v>1</v>
          </cell>
        </row>
        <row r="6944">
          <cell r="A6944" t="str">
            <v>691E60100</v>
          </cell>
          <cell r="B6944" t="str">
            <v>Y</v>
          </cell>
          <cell r="C6944" t="str">
            <v>ACRE</v>
          </cell>
          <cell r="D6944" t="str">
            <v>SPECIAL - HERBICIDAL SPRAYING</v>
          </cell>
          <cell r="F6944" t="str">
            <v>(Required) ADD SUPPLEMENTAL DESCRIPTION</v>
          </cell>
          <cell r="G6944">
            <v>1</v>
          </cell>
        </row>
        <row r="6945">
          <cell r="A6945" t="str">
            <v>691E60200</v>
          </cell>
          <cell r="B6945" t="str">
            <v>Y</v>
          </cell>
          <cell r="C6945" t="str">
            <v>SY</v>
          </cell>
          <cell r="D6945" t="str">
            <v>SPECIAL - HERBICIDAL SPRAYING</v>
          </cell>
          <cell r="F6945" t="str">
            <v>(Required) ADD SUPPLEMENTAL DESCRIPTION</v>
          </cell>
          <cell r="G6945">
            <v>1</v>
          </cell>
        </row>
        <row r="6946">
          <cell r="A6946" t="str">
            <v>691E60300</v>
          </cell>
          <cell r="B6946" t="str">
            <v>Y</v>
          </cell>
          <cell r="C6946" t="str">
            <v>MILE</v>
          </cell>
          <cell r="D6946" t="str">
            <v>SPECIAL - HERBICIDAL SPRAYING</v>
          </cell>
          <cell r="F6946" t="str">
            <v>(Required) ADD SUPPLEMENTAL DESCRIPTION</v>
          </cell>
          <cell r="G6946">
            <v>1</v>
          </cell>
        </row>
        <row r="6947">
          <cell r="A6947" t="str">
            <v>692E10000</v>
          </cell>
          <cell r="B6947" t="str">
            <v>Y</v>
          </cell>
          <cell r="C6947" t="str">
            <v>MILE</v>
          </cell>
          <cell r="D6947" t="str">
            <v>SPECIAL - FIRST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692E10100</v>
          </cell>
          <cell r="B6948" t="str">
            <v>Y</v>
          </cell>
          <cell r="C6948" t="str">
            <v>ACRE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692E10200</v>
          </cell>
          <cell r="B6949" t="str">
            <v>Y</v>
          </cell>
          <cell r="C6949" t="str">
            <v>LS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692E10300</v>
          </cell>
          <cell r="B6950" t="str">
            <v>Y</v>
          </cell>
          <cell r="C6950" t="str">
            <v>MSF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692E20000</v>
          </cell>
          <cell r="B6951" t="str">
            <v>Y</v>
          </cell>
          <cell r="C6951" t="str">
            <v>MILE</v>
          </cell>
          <cell r="D6951" t="str">
            <v>SPECIAL - SECOND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692E20100</v>
          </cell>
          <cell r="B6952" t="str">
            <v>Y</v>
          </cell>
          <cell r="C6952" t="str">
            <v>ACRE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692E20200</v>
          </cell>
          <cell r="B6953" t="str">
            <v>Y</v>
          </cell>
          <cell r="C6953" t="str">
            <v>LS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692E20300</v>
          </cell>
          <cell r="B6954" t="str">
            <v>Y</v>
          </cell>
          <cell r="C6954" t="str">
            <v>MSF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692E30000</v>
          </cell>
          <cell r="B6955" t="str">
            <v>Y</v>
          </cell>
          <cell r="C6955" t="str">
            <v>MILE</v>
          </cell>
          <cell r="D6955" t="str">
            <v>SPECIAL - THIRD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692E30100</v>
          </cell>
          <cell r="B6956" t="str">
            <v>Y</v>
          </cell>
          <cell r="C6956" t="str">
            <v>ACRE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692E30200</v>
          </cell>
          <cell r="B6957" t="str">
            <v>Y</v>
          </cell>
          <cell r="C6957" t="str">
            <v>LS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692E30220</v>
          </cell>
          <cell r="B6958" t="str">
            <v>Y</v>
          </cell>
          <cell r="C6958" t="str">
            <v>MSF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692E30250</v>
          </cell>
          <cell r="B6959" t="str">
            <v>Y</v>
          </cell>
          <cell r="C6959" t="str">
            <v>MILE</v>
          </cell>
          <cell r="D6959" t="str">
            <v>SPECIAL - FOURTH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692E30260</v>
          </cell>
          <cell r="B6960" t="str">
            <v>Y</v>
          </cell>
          <cell r="C6960" t="str">
            <v>LS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692E30270</v>
          </cell>
          <cell r="B6961" t="str">
            <v>Y</v>
          </cell>
          <cell r="C6961" t="str">
            <v>ACRE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692E30280</v>
          </cell>
          <cell r="B6962" t="str">
            <v>Y</v>
          </cell>
          <cell r="C6962" t="str">
            <v>MILE</v>
          </cell>
          <cell r="D6962" t="str">
            <v>SPECIAL - FIFTH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692E30284</v>
          </cell>
          <cell r="B6963" t="str">
            <v>Y</v>
          </cell>
          <cell r="C6963" t="str">
            <v>ACRE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692E30290</v>
          </cell>
          <cell r="B6964" t="str">
            <v>Y</v>
          </cell>
          <cell r="C6964" t="str">
            <v>MILE</v>
          </cell>
          <cell r="D6964" t="str">
            <v>SPECIAL - SIXTH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692E30294</v>
          </cell>
          <cell r="B6965" t="str">
            <v>Y</v>
          </cell>
          <cell r="C6965" t="str">
            <v>ACRE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692E30300</v>
          </cell>
          <cell r="B6966" t="str">
            <v>Y</v>
          </cell>
          <cell r="C6966" t="str">
            <v>MILE</v>
          </cell>
          <cell r="D6966" t="str">
            <v>SPECIAL - SEVENTH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692E30304</v>
          </cell>
          <cell r="B6967" t="str">
            <v>Y</v>
          </cell>
          <cell r="C6967" t="str">
            <v>ACRE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692E30310</v>
          </cell>
          <cell r="B6968" t="str">
            <v>Y</v>
          </cell>
          <cell r="C6968" t="str">
            <v>LIMI</v>
          </cell>
          <cell r="D6968" t="str">
            <v>SPECIAL - EIGHTH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692E30314</v>
          </cell>
          <cell r="B6969" t="str">
            <v>Y</v>
          </cell>
          <cell r="C6969" t="str">
            <v>ACRE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692E30324</v>
          </cell>
          <cell r="B6970" t="str">
            <v>Y</v>
          </cell>
          <cell r="C6970" t="str">
            <v>ACRE</v>
          </cell>
          <cell r="D6970" t="str">
            <v>SPECIAL - NINETH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692E30334</v>
          </cell>
          <cell r="B6971" t="str">
            <v>Y</v>
          </cell>
          <cell r="C6971" t="str">
            <v>ACRE</v>
          </cell>
          <cell r="D6971" t="str">
            <v>SPECIAL - TENTH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692E30400</v>
          </cell>
          <cell r="B6972" t="str">
            <v>Y</v>
          </cell>
          <cell r="C6972" t="str">
            <v>ACRE</v>
          </cell>
          <cell r="D6972" t="str">
            <v>SPECIAL - MOWBACK</v>
          </cell>
          <cell r="F6972" t="str">
            <v>CHECK UNIT OF MEASURE</v>
          </cell>
          <cell r="G6972">
            <v>0</v>
          </cell>
        </row>
        <row r="6973">
          <cell r="A6973" t="str">
            <v>692E30440</v>
          </cell>
          <cell r="B6973" t="str">
            <v>Y</v>
          </cell>
          <cell r="C6973" t="str">
            <v>MILE</v>
          </cell>
          <cell r="D6973" t="str">
            <v>SPECIAL - MOWBACK - FIRST MOWING</v>
          </cell>
          <cell r="G6973">
            <v>0</v>
          </cell>
        </row>
        <row r="6974">
          <cell r="A6974" t="str">
            <v>692E30450</v>
          </cell>
          <cell r="B6974" t="str">
            <v>Y</v>
          </cell>
          <cell r="C6974" t="str">
            <v>MILE</v>
          </cell>
          <cell r="D6974" t="str">
            <v>SPECIAL - MOWBACK - SECOND MOWING</v>
          </cell>
          <cell r="G6974">
            <v>0</v>
          </cell>
        </row>
        <row r="6975">
          <cell r="A6975" t="str">
            <v>692E35000</v>
          </cell>
          <cell r="B6975" t="str">
            <v>Y</v>
          </cell>
          <cell r="C6975" t="str">
            <v>MILE</v>
          </cell>
          <cell r="D6975" t="str">
            <v>SPECIAL - MOWING</v>
          </cell>
          <cell r="F6975" t="str">
            <v>(Required) ADD SUPPLEMENTAL DESCRIPTION</v>
          </cell>
          <cell r="G6975">
            <v>1</v>
          </cell>
        </row>
        <row r="6976">
          <cell r="A6976" t="str">
            <v>692E35500</v>
          </cell>
          <cell r="B6976" t="str">
            <v>Y</v>
          </cell>
          <cell r="C6976" t="str">
            <v>ACRE</v>
          </cell>
          <cell r="D6976" t="str">
            <v>SPECIAL - MOWING</v>
          </cell>
          <cell r="F6976" t="str">
            <v>(Required) ADD SUPPLEMENTAL DESCRIPTION</v>
          </cell>
          <cell r="G6976">
            <v>1</v>
          </cell>
        </row>
        <row r="6977">
          <cell r="A6977" t="str">
            <v>692E36000</v>
          </cell>
          <cell r="B6977" t="str">
            <v>Y</v>
          </cell>
          <cell r="C6977" t="str">
            <v>EACH</v>
          </cell>
          <cell r="D6977" t="str">
            <v>SPECIAL - MOWING</v>
          </cell>
          <cell r="F6977" t="str">
            <v>(Required) ADD SUPPLEMENTAL DESCRIPTION</v>
          </cell>
          <cell r="G6977">
            <v>1</v>
          </cell>
        </row>
        <row r="6978">
          <cell r="A6978" t="str">
            <v>692E37000</v>
          </cell>
          <cell r="B6978" t="str">
            <v>Y</v>
          </cell>
          <cell r="C6978" t="str">
            <v>LS</v>
          </cell>
          <cell r="D6978" t="str">
            <v>SPECIAL - MOWING</v>
          </cell>
          <cell r="F6978" t="str">
            <v>(Required) ADD SUPPLEMENTAL DESCRIPTION</v>
          </cell>
          <cell r="G6978">
            <v>1</v>
          </cell>
        </row>
        <row r="6979">
          <cell r="A6979" t="str">
            <v>803E45000</v>
          </cell>
          <cell r="B6979" t="str">
            <v>Y</v>
          </cell>
          <cell r="C6979" t="str">
            <v>CY</v>
          </cell>
          <cell r="D6979" t="str">
            <v>RUBBERIZED OPEN GRADED ASPHALT FRICTION COURSE</v>
          </cell>
          <cell r="F6979" t="str">
            <v>ADD SUPPLEMENTAL DESCRIPTION</v>
          </cell>
          <cell r="G6979">
            <v>0</v>
          </cell>
        </row>
        <row r="6980">
          <cell r="A6980" t="str">
            <v>803E45001</v>
          </cell>
          <cell r="C6980" t="str">
            <v>CY</v>
          </cell>
          <cell r="D6980" t="str">
            <v>RUBBERIZED OPEN GRADED ASPHALT FRICTION COURSE, AS PER PLAN</v>
          </cell>
          <cell r="G6980">
            <v>0</v>
          </cell>
        </row>
        <row r="6981">
          <cell r="A6981" t="str">
            <v>804E15000</v>
          </cell>
          <cell r="C6981" t="str">
            <v>FT</v>
          </cell>
          <cell r="D6981" t="str">
            <v>FIBER OPTIC CABLE, 18 FIBER</v>
          </cell>
          <cell r="G6981">
            <v>0</v>
          </cell>
        </row>
        <row r="6982">
          <cell r="A6982" t="str">
            <v>804E15010</v>
          </cell>
          <cell r="C6982" t="str">
            <v>FT</v>
          </cell>
          <cell r="D6982" t="str">
            <v>FIBER OPTIC CABLE, 24 FIBER</v>
          </cell>
          <cell r="G6982">
            <v>0</v>
          </cell>
        </row>
        <row r="6983">
          <cell r="A6983" t="str">
            <v>804E15011</v>
          </cell>
          <cell r="C6983" t="str">
            <v>FT</v>
          </cell>
          <cell r="D6983" t="str">
            <v>FIBER OPTIC CABLE, 24 FIBER, AS PER PLAN</v>
          </cell>
          <cell r="G6983">
            <v>0</v>
          </cell>
        </row>
        <row r="6984">
          <cell r="A6984" t="str">
            <v>804E15020</v>
          </cell>
          <cell r="C6984" t="str">
            <v>FT</v>
          </cell>
          <cell r="D6984" t="str">
            <v>FIBER OPTIC CABLE, 48 FIBER</v>
          </cell>
          <cell r="G6984">
            <v>0</v>
          </cell>
        </row>
        <row r="6985">
          <cell r="A6985" t="str">
            <v>804E15021</v>
          </cell>
          <cell r="C6985" t="str">
            <v>FT</v>
          </cell>
          <cell r="D6985" t="str">
            <v>FIBER OPTIC CABLE, 48 FIBER, AS PER PLAN</v>
          </cell>
          <cell r="G6985">
            <v>0</v>
          </cell>
        </row>
        <row r="6986">
          <cell r="A6986" t="str">
            <v>804E15030</v>
          </cell>
          <cell r="C6986" t="str">
            <v>FT</v>
          </cell>
          <cell r="D6986" t="str">
            <v>FIBER OPTIC CABLE, 72 FIBER</v>
          </cell>
          <cell r="G6986">
            <v>0</v>
          </cell>
        </row>
        <row r="6987">
          <cell r="A6987" t="str">
            <v>804E15031</v>
          </cell>
          <cell r="C6987" t="str">
            <v>FT</v>
          </cell>
          <cell r="D6987" t="str">
            <v>FIBER OPTIC CABLE, 72 FIBER, AS PER PLAN</v>
          </cell>
          <cell r="G6987">
            <v>0</v>
          </cell>
        </row>
        <row r="6988">
          <cell r="A6988" t="str">
            <v>804E15040</v>
          </cell>
          <cell r="C6988" t="str">
            <v>FT</v>
          </cell>
          <cell r="D6988" t="str">
            <v>FIBER OPTIC CABLE, 144 FIBER</v>
          </cell>
          <cell r="G6988">
            <v>0</v>
          </cell>
        </row>
        <row r="6989">
          <cell r="A6989" t="str">
            <v>804E15050</v>
          </cell>
          <cell r="C6989" t="str">
            <v>FT</v>
          </cell>
          <cell r="D6989" t="str">
            <v>FIBER OPTIC CABLE, 288 FIBER</v>
          </cell>
          <cell r="G6989">
            <v>0</v>
          </cell>
        </row>
        <row r="6990">
          <cell r="A6990" t="str">
            <v>804E15051</v>
          </cell>
          <cell r="C6990" t="str">
            <v>FT</v>
          </cell>
          <cell r="D6990" t="str">
            <v>FIBER OPTIC CABLE, 288 FIBER, AS PER PLAN</v>
          </cell>
          <cell r="G6990">
            <v>0</v>
          </cell>
        </row>
        <row r="6991">
          <cell r="A6991" t="str">
            <v>804E19050</v>
          </cell>
          <cell r="C6991" t="str">
            <v>FT</v>
          </cell>
          <cell r="D6991" t="str">
            <v>FIBER OPTIC CABLE, HYBRID, SM / MM</v>
          </cell>
          <cell r="G6991">
            <v>0</v>
          </cell>
        </row>
        <row r="6992">
          <cell r="A6992" t="str">
            <v>804E19080</v>
          </cell>
          <cell r="C6992" t="str">
            <v>FT</v>
          </cell>
          <cell r="D6992" t="str">
            <v>FIBER OPTIC CABLE, ARMORED, 12 FIBER</v>
          </cell>
          <cell r="G6992">
            <v>0</v>
          </cell>
        </row>
        <row r="6993">
          <cell r="A6993" t="str">
            <v>804E19081</v>
          </cell>
          <cell r="C6993" t="str">
            <v>FT</v>
          </cell>
          <cell r="D6993" t="str">
            <v>FIBER OPTIC CABLE, ARMORED, 12 FIBER, AS PER PLAN</v>
          </cell>
          <cell r="G6993">
            <v>0</v>
          </cell>
        </row>
        <row r="6994">
          <cell r="A6994" t="str">
            <v>804E20010</v>
          </cell>
          <cell r="C6994" t="str">
            <v>FT</v>
          </cell>
          <cell r="D6994" t="str">
            <v>FIBER OPTIC CABLE, ARMORED, 18 FIBER</v>
          </cell>
          <cell r="G6994">
            <v>0</v>
          </cell>
        </row>
        <row r="6995">
          <cell r="A6995" t="str">
            <v>804E20011</v>
          </cell>
          <cell r="C6995" t="str">
            <v>FT</v>
          </cell>
          <cell r="D6995" t="str">
            <v>FIBER OPTIC CABLE, ARMORED, 18 FIBER, AS PER PLAN</v>
          </cell>
          <cell r="G6995">
            <v>0</v>
          </cell>
        </row>
        <row r="6996">
          <cell r="A6996" t="str">
            <v>804E20020</v>
          </cell>
          <cell r="C6996" t="str">
            <v>FT</v>
          </cell>
          <cell r="D6996" t="str">
            <v>FIBER OPTIC CABLE, INTEGRAL MESSENGER WIRE, 18 FIBER</v>
          </cell>
          <cell r="G6996">
            <v>0</v>
          </cell>
        </row>
        <row r="6997">
          <cell r="A6997" t="str">
            <v>804E20034</v>
          </cell>
          <cell r="C6997" t="str">
            <v>FT</v>
          </cell>
          <cell r="D6997" t="str">
            <v>FIBER OPTIC CABLE, ARMORED, 24 FIBER</v>
          </cell>
          <cell r="G6997">
            <v>0</v>
          </cell>
        </row>
        <row r="6998">
          <cell r="A6998" t="str">
            <v>804E20035</v>
          </cell>
          <cell r="C6998" t="str">
            <v>FT</v>
          </cell>
          <cell r="D6998" t="str">
            <v>FIBER OPTIC CABLE, ARMORED, 24 FIBER, AS PER PLAN</v>
          </cell>
          <cell r="G6998">
            <v>0</v>
          </cell>
        </row>
        <row r="6999">
          <cell r="A6999" t="str">
            <v>804E20044</v>
          </cell>
          <cell r="C6999" t="str">
            <v>FT</v>
          </cell>
          <cell r="D6999" t="str">
            <v>FIBER OPTIC CABLE, ARMORED, 36 FIBER</v>
          </cell>
          <cell r="G6999">
            <v>0</v>
          </cell>
        </row>
        <row r="7000">
          <cell r="A7000" t="str">
            <v>804E20050</v>
          </cell>
          <cell r="C7000" t="str">
            <v>FT</v>
          </cell>
          <cell r="D7000" t="str">
            <v>FIBER OPTIC CABLE, ARMORED, 48 FIBER</v>
          </cell>
          <cell r="G7000">
            <v>0</v>
          </cell>
        </row>
        <row r="7001">
          <cell r="A7001" t="str">
            <v>804E20051</v>
          </cell>
          <cell r="C7001" t="str">
            <v>FT</v>
          </cell>
          <cell r="D7001" t="str">
            <v>FIBER OPTIC CABLE, ARMORED, 48 FIBER, AS PER PLAN</v>
          </cell>
          <cell r="G7001">
            <v>0</v>
          </cell>
        </row>
        <row r="7002">
          <cell r="A7002" t="str">
            <v>804E20056</v>
          </cell>
          <cell r="C7002" t="str">
            <v>FT</v>
          </cell>
          <cell r="D7002" t="str">
            <v>FIBER OPTIC CABLE, ARMORED, 60 FIBER</v>
          </cell>
          <cell r="G7002">
            <v>0</v>
          </cell>
        </row>
        <row r="7003">
          <cell r="A7003" t="str">
            <v>804E20110</v>
          </cell>
          <cell r="C7003" t="str">
            <v>FT</v>
          </cell>
          <cell r="D7003" t="str">
            <v>FIBER OPTIC CABLE, ARMORED, 108 FIBER</v>
          </cell>
          <cell r="G7003">
            <v>0</v>
          </cell>
        </row>
        <row r="7004">
          <cell r="A7004" t="str">
            <v>804E20114</v>
          </cell>
          <cell r="C7004" t="str">
            <v>FT</v>
          </cell>
          <cell r="D7004" t="str">
            <v>FIBER OPTIC CABLE, ARMORED, 144 FIBER</v>
          </cell>
          <cell r="G7004">
            <v>0</v>
          </cell>
        </row>
        <row r="7005">
          <cell r="A7005" t="str">
            <v>804E20220</v>
          </cell>
          <cell r="C7005" t="str">
            <v>FT</v>
          </cell>
          <cell r="D7005" t="str">
            <v>FIBER OPTIC CABLE, ARMORED, INTEGRAL MESSENGER, 12 FIBER</v>
          </cell>
          <cell r="G7005">
            <v>0</v>
          </cell>
        </row>
        <row r="7006">
          <cell r="A7006" t="str">
            <v>804E20240</v>
          </cell>
          <cell r="C7006" t="str">
            <v>FT</v>
          </cell>
          <cell r="D7006" t="str">
            <v>FIBER OPTIC CABLE, ARMORED, INTEGRAL MESSENGER, 24 FIBER</v>
          </cell>
          <cell r="G7006">
            <v>0</v>
          </cell>
        </row>
        <row r="7007">
          <cell r="A7007" t="str">
            <v>804E20260</v>
          </cell>
          <cell r="C7007" t="str">
            <v>FT</v>
          </cell>
          <cell r="D7007" t="str">
            <v>FIBER OPTIC CABLE, ARMORED, INTEGRAL MESSENGER, 48 FIBER</v>
          </cell>
          <cell r="G7007">
            <v>0</v>
          </cell>
        </row>
        <row r="7008">
          <cell r="A7008" t="str">
            <v>804E20266</v>
          </cell>
          <cell r="C7008" t="str">
            <v>FT</v>
          </cell>
          <cell r="D7008" t="str">
            <v>FIBER OPTIC CABLE, ARMORED, INTEGRAL MESSENGER, 36 FIBER</v>
          </cell>
          <cell r="G7008">
            <v>0</v>
          </cell>
        </row>
        <row r="7009">
          <cell r="A7009" t="str">
            <v>804E20280</v>
          </cell>
          <cell r="C7009" t="str">
            <v>FT</v>
          </cell>
          <cell r="D7009" t="str">
            <v>FIBER OPTIC CABLE, ARMORED, INTEGRAL MESSENGER, 144 FIBER</v>
          </cell>
          <cell r="G7009">
            <v>0</v>
          </cell>
        </row>
        <row r="7010">
          <cell r="A7010" t="str">
            <v>804E21000</v>
          </cell>
          <cell r="C7010" t="str">
            <v>FT</v>
          </cell>
          <cell r="D7010" t="str">
            <v>FIBER OPTIC CABLE, AIRBLOWN/PUSHABLE, 12 FIBER</v>
          </cell>
          <cell r="G7010">
            <v>0</v>
          </cell>
        </row>
        <row r="7011">
          <cell r="A7011" t="str">
            <v>804E21010</v>
          </cell>
          <cell r="C7011" t="str">
            <v>FT</v>
          </cell>
          <cell r="D7011" t="str">
            <v>FIBER OPTIC CABLE, AIRBLOWN/PUSHABLE, 24 FIBER</v>
          </cell>
          <cell r="G7011">
            <v>0</v>
          </cell>
        </row>
        <row r="7012">
          <cell r="A7012" t="str">
            <v>804E21020</v>
          </cell>
          <cell r="C7012" t="str">
            <v>FT</v>
          </cell>
          <cell r="D7012" t="str">
            <v>FIBER OPTIC CABLE, AIRBLOWN/PUSHABLE, 48 FIBER</v>
          </cell>
          <cell r="G7012">
            <v>0</v>
          </cell>
        </row>
        <row r="7013">
          <cell r="A7013" t="str">
            <v>804E21030</v>
          </cell>
          <cell r="C7013" t="str">
            <v>FT</v>
          </cell>
          <cell r="D7013" t="str">
            <v>FIBER OPTIC CABLE, AIRBLOWN/PUSHABLE, 72 FIBER</v>
          </cell>
          <cell r="G7013">
            <v>0</v>
          </cell>
        </row>
        <row r="7014">
          <cell r="A7014" t="str">
            <v>804E21040</v>
          </cell>
          <cell r="C7014" t="str">
            <v>FT</v>
          </cell>
          <cell r="D7014" t="str">
            <v>FIBER OPTIC CABLE, AIRBLOWN/PUSHABLE, 144 FIBER</v>
          </cell>
          <cell r="G7014">
            <v>0</v>
          </cell>
        </row>
        <row r="7015">
          <cell r="A7015" t="str">
            <v>804E21050</v>
          </cell>
          <cell r="C7015" t="str">
            <v>FT</v>
          </cell>
          <cell r="D7015" t="str">
            <v>FIBER OPTIC CABLE, AIRBLOWN/PUSHABLE, 288 FIBER</v>
          </cell>
          <cell r="G7015">
            <v>0</v>
          </cell>
        </row>
        <row r="7016">
          <cell r="A7016" t="str">
            <v>804E21060</v>
          </cell>
          <cell r="C7016" t="str">
            <v>FT</v>
          </cell>
          <cell r="D7016" t="str">
            <v>FIBER OPTIC CABLE, AIRBLOWN/PUSHABLE, 432 FIBER</v>
          </cell>
          <cell r="G7016">
            <v>0</v>
          </cell>
        </row>
        <row r="7017">
          <cell r="A7017" t="str">
            <v>804E29990</v>
          </cell>
          <cell r="C7017" t="str">
            <v>EACH</v>
          </cell>
          <cell r="D7017" t="str">
            <v>FAN-OUT KIT, 2 FIBER</v>
          </cell>
          <cell r="G7017">
            <v>0</v>
          </cell>
        </row>
        <row r="7018">
          <cell r="A7018" t="str">
            <v>804E30000</v>
          </cell>
          <cell r="C7018" t="str">
            <v>EACH</v>
          </cell>
          <cell r="D7018" t="str">
            <v>FAN-OUT KIT, 6 FIBER</v>
          </cell>
          <cell r="G7018">
            <v>0</v>
          </cell>
        </row>
        <row r="7019">
          <cell r="A7019" t="str">
            <v>804E30001</v>
          </cell>
          <cell r="C7019" t="str">
            <v>EACH</v>
          </cell>
          <cell r="D7019" t="str">
            <v>FAN-OUT KIT, 6 FIBER, AS PER PLAN</v>
          </cell>
          <cell r="G7019">
            <v>0</v>
          </cell>
        </row>
        <row r="7020">
          <cell r="A7020" t="str">
            <v>804E30010</v>
          </cell>
          <cell r="C7020" t="str">
            <v>EACH</v>
          </cell>
          <cell r="D7020" t="str">
            <v>FAN-OUT KIT, 12 FIBER</v>
          </cell>
          <cell r="G7020">
            <v>0</v>
          </cell>
        </row>
        <row r="7021">
          <cell r="A7021" t="str">
            <v>804E30011</v>
          </cell>
          <cell r="C7021" t="str">
            <v>EACH</v>
          </cell>
          <cell r="D7021" t="str">
            <v>FAN-OUT KIT, 12 FIBER, AS PER PLAN</v>
          </cell>
          <cell r="G7021">
            <v>0</v>
          </cell>
        </row>
        <row r="7022">
          <cell r="A7022" t="str">
            <v>804E31990</v>
          </cell>
          <cell r="C7022" t="str">
            <v>EACH</v>
          </cell>
          <cell r="D7022" t="str">
            <v>DROP CABLE, 2 FIBER</v>
          </cell>
          <cell r="G7022">
            <v>0</v>
          </cell>
        </row>
        <row r="7023">
          <cell r="A7023" t="str">
            <v>804E32000</v>
          </cell>
          <cell r="C7023" t="str">
            <v>EACH</v>
          </cell>
          <cell r="D7023" t="str">
            <v>DROP CABLE, 6 FIBER</v>
          </cell>
          <cell r="G7023">
            <v>0</v>
          </cell>
        </row>
        <row r="7024">
          <cell r="A7024" t="str">
            <v>804E32001</v>
          </cell>
          <cell r="C7024" t="str">
            <v>EACH</v>
          </cell>
          <cell r="D7024" t="str">
            <v>DROP CABLE, 6 FIBER, AS PER PLAN</v>
          </cell>
          <cell r="G7024">
            <v>0</v>
          </cell>
        </row>
        <row r="7025">
          <cell r="A7025" t="str">
            <v>804E32010</v>
          </cell>
          <cell r="C7025" t="str">
            <v>EACH</v>
          </cell>
          <cell r="D7025" t="str">
            <v>DROP CABLE, 12 FIBER</v>
          </cell>
          <cell r="G7025">
            <v>0</v>
          </cell>
        </row>
        <row r="7026">
          <cell r="A7026" t="str">
            <v>804E32011</v>
          </cell>
          <cell r="C7026" t="str">
            <v>EACH</v>
          </cell>
          <cell r="D7026" t="str">
            <v>DROP CABLE, 12 FIBER, AS PER PLAN</v>
          </cell>
          <cell r="G7026">
            <v>0</v>
          </cell>
        </row>
        <row r="7027">
          <cell r="A7027" t="str">
            <v>804E32012</v>
          </cell>
          <cell r="C7027" t="str">
            <v>EACH</v>
          </cell>
          <cell r="D7027" t="str">
            <v>DROP CABLE, 24 FIBER</v>
          </cell>
          <cell r="G7027">
            <v>0</v>
          </cell>
        </row>
        <row r="7028">
          <cell r="A7028" t="str">
            <v>804E32016</v>
          </cell>
          <cell r="C7028" t="str">
            <v>EACH</v>
          </cell>
          <cell r="D7028" t="str">
            <v>DROP CABLE, 48 FIBER</v>
          </cell>
          <cell r="G7028">
            <v>0</v>
          </cell>
        </row>
        <row r="7029">
          <cell r="A7029" t="str">
            <v>804E32018</v>
          </cell>
          <cell r="C7029" t="str">
            <v>EACH</v>
          </cell>
          <cell r="D7029" t="str">
            <v>DROP CABLE, 72 FIBER</v>
          </cell>
          <cell r="G7029">
            <v>0</v>
          </cell>
        </row>
        <row r="7030">
          <cell r="A7030" t="str">
            <v>804E32020</v>
          </cell>
          <cell r="C7030" t="str">
            <v>FT</v>
          </cell>
          <cell r="D7030" t="str">
            <v>DROP CABLE, 6 FIBER</v>
          </cell>
          <cell r="G7030">
            <v>0</v>
          </cell>
        </row>
        <row r="7031">
          <cell r="A7031" t="str">
            <v>804E32021</v>
          </cell>
          <cell r="C7031" t="str">
            <v>FT</v>
          </cell>
          <cell r="D7031" t="str">
            <v>DROP CABLE, 6 FIBER, AS PER PLAN</v>
          </cell>
          <cell r="G7031">
            <v>0</v>
          </cell>
        </row>
        <row r="7032">
          <cell r="A7032" t="str">
            <v>804E32040</v>
          </cell>
          <cell r="C7032" t="str">
            <v>FT</v>
          </cell>
          <cell r="D7032" t="str">
            <v>DROP CABLE, 12 FIBER</v>
          </cell>
          <cell r="G7032">
            <v>0</v>
          </cell>
        </row>
        <row r="7033">
          <cell r="A7033" t="str">
            <v>804E32060</v>
          </cell>
          <cell r="C7033" t="str">
            <v>FT</v>
          </cell>
          <cell r="D7033" t="str">
            <v>DROP CABLE, 24 FIBER</v>
          </cell>
          <cell r="F7033" t="str">
            <v>CHECK UNIT OF MEASURE</v>
          </cell>
          <cell r="G7033">
            <v>0</v>
          </cell>
        </row>
        <row r="7034">
          <cell r="A7034" t="str">
            <v>804E32070</v>
          </cell>
          <cell r="C7034" t="str">
            <v>FT</v>
          </cell>
          <cell r="D7034" t="str">
            <v>DROP CABLE, 48 FIBER</v>
          </cell>
          <cell r="F7034" t="str">
            <v>CHECK UNIT OF MEASURE</v>
          </cell>
          <cell r="G7034">
            <v>0</v>
          </cell>
        </row>
        <row r="7035">
          <cell r="A7035" t="str">
            <v>804E32080</v>
          </cell>
          <cell r="C7035" t="str">
            <v>FT</v>
          </cell>
          <cell r="D7035" t="str">
            <v>DROP CABLE, 72 FIBER</v>
          </cell>
          <cell r="G7035">
            <v>0</v>
          </cell>
        </row>
        <row r="7036">
          <cell r="A7036" t="str">
            <v>804E32990</v>
          </cell>
          <cell r="C7036" t="str">
            <v>EACH</v>
          </cell>
          <cell r="D7036" t="str">
            <v>FIBER OPTIC PATCH CORD, 2 FIBER</v>
          </cell>
          <cell r="G7036">
            <v>0</v>
          </cell>
        </row>
        <row r="7037">
          <cell r="A7037" t="str">
            <v>804E33000</v>
          </cell>
          <cell r="C7037" t="str">
            <v>EACH</v>
          </cell>
          <cell r="D7037" t="str">
            <v>FIBER OPTIC PATCH CORD, 4 FIBER</v>
          </cell>
          <cell r="G7037">
            <v>0</v>
          </cell>
        </row>
        <row r="7038">
          <cell r="A7038" t="str">
            <v>804E33001</v>
          </cell>
          <cell r="C7038" t="str">
            <v>EACH</v>
          </cell>
          <cell r="D7038" t="str">
            <v>FIBER OPTIC PATCH CORD, 4 FIBER, AS PER PLAN</v>
          </cell>
          <cell r="G7038">
            <v>0</v>
          </cell>
        </row>
        <row r="7039">
          <cell r="A7039" t="str">
            <v>804E33990</v>
          </cell>
          <cell r="C7039" t="str">
            <v>EACH</v>
          </cell>
          <cell r="D7039" t="str">
            <v>FIBER OPTIC PATCH CORD, 1 FIBER</v>
          </cell>
          <cell r="G7039">
            <v>0</v>
          </cell>
        </row>
        <row r="7040">
          <cell r="A7040" t="str">
            <v>804E33991</v>
          </cell>
          <cell r="C7040" t="str">
            <v>EACH</v>
          </cell>
          <cell r="D7040" t="str">
            <v>FIBER OPTIC PATCH CORD, 1 FIBER, AS PER PLAN</v>
          </cell>
          <cell r="G7040">
            <v>0</v>
          </cell>
        </row>
        <row r="7041">
          <cell r="A7041" t="str">
            <v>804E33996</v>
          </cell>
          <cell r="C7041" t="str">
            <v>EACH</v>
          </cell>
          <cell r="D7041" t="str">
            <v>FIBER TERMINATION PANEL, 2 FIBER</v>
          </cell>
          <cell r="G7041">
            <v>0</v>
          </cell>
        </row>
        <row r="7042">
          <cell r="A7042" t="str">
            <v>804E34000</v>
          </cell>
          <cell r="C7042" t="str">
            <v>EACH</v>
          </cell>
          <cell r="D7042" t="str">
            <v>FIBER TERMINATION PANEL, 6 FIBER</v>
          </cell>
          <cell r="G7042">
            <v>0</v>
          </cell>
        </row>
        <row r="7043">
          <cell r="A7043" t="str">
            <v>804E34001</v>
          </cell>
          <cell r="C7043" t="str">
            <v>EACH</v>
          </cell>
          <cell r="D7043" t="str">
            <v>FIBER TERMINATION PANEL, 6 FIBER, AS PER PLAN</v>
          </cell>
          <cell r="G7043">
            <v>0</v>
          </cell>
        </row>
        <row r="7044">
          <cell r="A7044" t="str">
            <v>804E34012</v>
          </cell>
          <cell r="C7044" t="str">
            <v>EACH</v>
          </cell>
          <cell r="D7044" t="str">
            <v>FIBER TERMINATION PANEL, 12 FIBER</v>
          </cell>
          <cell r="G7044">
            <v>0</v>
          </cell>
        </row>
        <row r="7045">
          <cell r="A7045" t="str">
            <v>804E34013</v>
          </cell>
          <cell r="C7045" t="str">
            <v>EACH</v>
          </cell>
          <cell r="D7045" t="str">
            <v>FIBER TERMINATION PANEL, 12 FIBER, AS PER PLAN</v>
          </cell>
          <cell r="G7045">
            <v>0</v>
          </cell>
        </row>
        <row r="7046">
          <cell r="A7046" t="str">
            <v>804E34022</v>
          </cell>
          <cell r="C7046" t="str">
            <v>EACH</v>
          </cell>
          <cell r="D7046" t="str">
            <v>FIBER TERMINATION PANEL, 24 FIBER</v>
          </cell>
          <cell r="G7046">
            <v>0</v>
          </cell>
        </row>
        <row r="7047">
          <cell r="A7047" t="str">
            <v>804E34023</v>
          </cell>
          <cell r="C7047" t="str">
            <v>EACH</v>
          </cell>
          <cell r="D7047" t="str">
            <v>FIBER TERMINATION PANEL, 24 FIBER, AS PER PLAN</v>
          </cell>
          <cell r="G7047">
            <v>0</v>
          </cell>
        </row>
        <row r="7048">
          <cell r="A7048" t="str">
            <v>804E34026</v>
          </cell>
          <cell r="C7048" t="str">
            <v>EACH</v>
          </cell>
          <cell r="D7048" t="str">
            <v>FIBER TERMINATION PANEL, 36 FIBER</v>
          </cell>
          <cell r="G7048">
            <v>0</v>
          </cell>
        </row>
        <row r="7049">
          <cell r="A7049" t="str">
            <v>804E34030</v>
          </cell>
          <cell r="C7049" t="str">
            <v>EACH</v>
          </cell>
          <cell r="D7049" t="str">
            <v>FIBER TERMINATION PANEL, 48 FIBER</v>
          </cell>
          <cell r="G7049">
            <v>0</v>
          </cell>
        </row>
        <row r="7050">
          <cell r="A7050" t="str">
            <v>804E34031</v>
          </cell>
          <cell r="C7050" t="str">
            <v>EACH</v>
          </cell>
          <cell r="D7050" t="str">
            <v>FIBER TERMINATION PANEL, 48 FIBER, AS PER PLAN</v>
          </cell>
          <cell r="G7050">
            <v>0</v>
          </cell>
        </row>
        <row r="7051">
          <cell r="A7051" t="str">
            <v>804E34042</v>
          </cell>
          <cell r="C7051" t="str">
            <v>EACH</v>
          </cell>
          <cell r="D7051" t="str">
            <v>FIBER TERMINATION PANEL, 72 FIBER</v>
          </cell>
          <cell r="G7051">
            <v>0</v>
          </cell>
        </row>
        <row r="7052">
          <cell r="A7052" t="str">
            <v>804E34062</v>
          </cell>
          <cell r="C7052" t="str">
            <v>EACH</v>
          </cell>
          <cell r="D7052" t="str">
            <v>FIBER TERMINATION PANEL, 144 FIBER</v>
          </cell>
          <cell r="G7052">
            <v>0</v>
          </cell>
        </row>
        <row r="7053">
          <cell r="A7053" t="str">
            <v>804E34082</v>
          </cell>
          <cell r="C7053" t="str">
            <v>EACH</v>
          </cell>
          <cell r="D7053" t="str">
            <v>FIBER TERMINATION PANEL, 288 FIBER</v>
          </cell>
          <cell r="G7053">
            <v>0</v>
          </cell>
        </row>
        <row r="7054">
          <cell r="A7054" t="str">
            <v>804E35000</v>
          </cell>
          <cell r="C7054" t="str">
            <v>EACH</v>
          </cell>
          <cell r="D7054" t="str">
            <v>FUSION SPLICE</v>
          </cell>
          <cell r="G7054">
            <v>0</v>
          </cell>
        </row>
        <row r="7055">
          <cell r="A7055" t="str">
            <v>804E35001</v>
          </cell>
          <cell r="C7055" t="str">
            <v>EACH</v>
          </cell>
          <cell r="D7055" t="str">
            <v>FUSION SPLICE, AS PER PLAN</v>
          </cell>
          <cell r="G7055">
            <v>0</v>
          </cell>
        </row>
        <row r="7056">
          <cell r="A7056" t="str">
            <v>804E37000</v>
          </cell>
          <cell r="C7056" t="str">
            <v>EACH</v>
          </cell>
          <cell r="D7056" t="str">
            <v>SPLICE ENCLOSURE, BUTT STYLE</v>
          </cell>
          <cell r="G7056">
            <v>0</v>
          </cell>
        </row>
        <row r="7057">
          <cell r="A7057" t="str">
            <v>804E37001</v>
          </cell>
          <cell r="C7057" t="str">
            <v>EACH</v>
          </cell>
          <cell r="D7057" t="str">
            <v>SPLICE ENCLOSURE, AS PER PLAN</v>
          </cell>
          <cell r="G7057">
            <v>0</v>
          </cell>
        </row>
        <row r="7058">
          <cell r="A7058" t="str">
            <v>804E37002</v>
          </cell>
          <cell r="C7058" t="str">
            <v>EACH</v>
          </cell>
          <cell r="D7058" t="str">
            <v>SPLICE ENCLOSURE, IN-LINE</v>
          </cell>
          <cell r="G7058">
            <v>0</v>
          </cell>
        </row>
        <row r="7059">
          <cell r="A7059" t="str">
            <v>804E37500</v>
          </cell>
          <cell r="C7059" t="str">
            <v>EACH</v>
          </cell>
          <cell r="D7059" t="str">
            <v>FIBER OPTIC CONNECTOR</v>
          </cell>
          <cell r="G7059">
            <v>0</v>
          </cell>
        </row>
        <row r="7060">
          <cell r="A7060" t="str">
            <v>804E37501</v>
          </cell>
          <cell r="C7060" t="str">
            <v>EACH</v>
          </cell>
          <cell r="D7060" t="str">
            <v>FIBER OPTIC CONNECTOR, AS PER PLAN</v>
          </cell>
          <cell r="G7060">
            <v>0</v>
          </cell>
        </row>
        <row r="7061">
          <cell r="A7061" t="str">
            <v>804E37700</v>
          </cell>
          <cell r="C7061" t="str">
            <v>LS</v>
          </cell>
          <cell r="D7061" t="str">
            <v>FIBER OPTIC CABLE TESTING</v>
          </cell>
          <cell r="G7061">
            <v>0</v>
          </cell>
        </row>
        <row r="7062">
          <cell r="A7062" t="str">
            <v>804E37701</v>
          </cell>
          <cell r="C7062" t="str">
            <v>LS</v>
          </cell>
          <cell r="D7062" t="str">
            <v>FIBER OPTIC CABLE TESTING, AS PER PLAN</v>
          </cell>
          <cell r="G7062">
            <v>0</v>
          </cell>
        </row>
        <row r="7063">
          <cell r="A7063" t="str">
            <v>804E37800</v>
          </cell>
          <cell r="C7063" t="str">
            <v>LS</v>
          </cell>
          <cell r="D7063" t="str">
            <v>FIBER OPTIC TRAINING</v>
          </cell>
          <cell r="G7063">
            <v>0</v>
          </cell>
        </row>
        <row r="7064">
          <cell r="A7064" t="str">
            <v>804E38000</v>
          </cell>
          <cell r="C7064" t="str">
            <v>EACH</v>
          </cell>
          <cell r="D7064" t="str">
            <v>FIBER OPTIC CABLE MODEM</v>
          </cell>
          <cell r="G7064">
            <v>0</v>
          </cell>
        </row>
        <row r="7065">
          <cell r="A7065" t="str">
            <v>804E38001</v>
          </cell>
          <cell r="C7065" t="str">
            <v>EACH</v>
          </cell>
          <cell r="D7065" t="str">
            <v>FIBER OPTIC CABLE MODEM, AS PER PLAN</v>
          </cell>
          <cell r="G7065">
            <v>0</v>
          </cell>
        </row>
        <row r="7066">
          <cell r="A7066" t="str">
            <v>804E98000</v>
          </cell>
          <cell r="C7066" t="str">
            <v>FT</v>
          </cell>
          <cell r="D7066" t="str">
            <v>FIBER OPTIC CABLE, MISC.:</v>
          </cell>
          <cell r="F7066" t="str">
            <v>(Required) ADD SUPPLEMENTAL DESCRIPTION</v>
          </cell>
          <cell r="G7066">
            <v>1</v>
          </cell>
        </row>
        <row r="7067">
          <cell r="A7067" t="str">
            <v>804E98100</v>
          </cell>
          <cell r="C7067" t="str">
            <v>EACH</v>
          </cell>
          <cell r="D7067" t="str">
            <v>FIBER OPTIC CABLE, MISC.:</v>
          </cell>
          <cell r="F7067" t="str">
            <v>(Required) ADD SUPPLEMENTAL DESCRIPTION</v>
          </cell>
          <cell r="G7067">
            <v>1</v>
          </cell>
        </row>
        <row r="7068">
          <cell r="A7068" t="str">
            <v>804E98200</v>
          </cell>
          <cell r="C7068" t="str">
            <v>LS</v>
          </cell>
          <cell r="D7068" t="str">
            <v>FIBER OPTIC CABLE, MISC.:</v>
          </cell>
          <cell r="F7068" t="str">
            <v>(Required) ADD SUPPLEMENTAL DESCRIPTION</v>
          </cell>
          <cell r="G7068">
            <v>1</v>
          </cell>
        </row>
        <row r="7069">
          <cell r="A7069" t="str">
            <v>804E99000</v>
          </cell>
          <cell r="B7069" t="str">
            <v>Y</v>
          </cell>
          <cell r="C7069" t="str">
            <v>LS</v>
          </cell>
          <cell r="D7069" t="str">
            <v>SPECIAL - FIBER OPTIC CABLE AND COMPONENTS</v>
          </cell>
          <cell r="F7069" t="str">
            <v>DESIGN BUILD PROJECTS ONLY</v>
          </cell>
          <cell r="G7069">
            <v>0</v>
          </cell>
        </row>
        <row r="7070">
          <cell r="A7070" t="str">
            <v>805E00100</v>
          </cell>
          <cell r="B7070" t="str">
            <v>Y</v>
          </cell>
          <cell r="C7070" t="str">
            <v>EACH</v>
          </cell>
          <cell r="D7070" t="str">
            <v>GLOBAL POSITIONING SYSTEM CLOCK ASSEMBLY</v>
          </cell>
          <cell r="F7070" t="str">
            <v>DESIGN BUILD PROJECTS ONLY</v>
          </cell>
          <cell r="G7070">
            <v>0</v>
          </cell>
        </row>
        <row r="7071">
          <cell r="A7071" t="str">
            <v>805E00101</v>
          </cell>
          <cell r="C7071" t="str">
            <v>EACH</v>
          </cell>
          <cell r="D7071" t="str">
            <v>GLOBAL POSITIONING SYSTEM CLOCK ASSEMBLY, AS PER PLAN</v>
          </cell>
          <cell r="G7071">
            <v>0</v>
          </cell>
        </row>
        <row r="7072">
          <cell r="A7072" t="str">
            <v>807E10000</v>
          </cell>
          <cell r="C7072" t="str">
            <v>MILE</v>
          </cell>
          <cell r="D7072" t="str">
            <v>WET REFLECTIVE TRAFFIC PAINT, EDGE LINE, 4"</v>
          </cell>
          <cell r="F7072" t="str">
            <v>(Optional) SPECIFY IF PERFORMANCE TESTING</v>
          </cell>
          <cell r="G7072">
            <v>2</v>
          </cell>
        </row>
        <row r="7073">
          <cell r="A7073" t="str">
            <v>807E10010</v>
          </cell>
          <cell r="C7073" t="str">
            <v>MILE</v>
          </cell>
          <cell r="D7073" t="str">
            <v>WET REFLECTIVE TRAFFIC PAINT, EDGE LINE, 6"</v>
          </cell>
          <cell r="F7073" t="str">
            <v>(Optional) SPECIFY IF PERFORMANCE TESTING</v>
          </cell>
          <cell r="G7073">
            <v>2</v>
          </cell>
        </row>
        <row r="7074">
          <cell r="A7074" t="str">
            <v>807E10100</v>
          </cell>
          <cell r="C7074" t="str">
            <v>MILE</v>
          </cell>
          <cell r="D7074" t="str">
            <v>WET REFLECTIVE TRAFFIC PAINT, LANE LINE, 4"</v>
          </cell>
          <cell r="F7074" t="str">
            <v>(Optional) SPECIFY IF PERFORMANCE TESTING</v>
          </cell>
          <cell r="G7074">
            <v>2</v>
          </cell>
        </row>
        <row r="7075">
          <cell r="A7075" t="str">
            <v>807E10110</v>
          </cell>
          <cell r="C7075" t="str">
            <v>MILE</v>
          </cell>
          <cell r="D7075" t="str">
            <v>WET REFLECTIVE TRAFFIC PAINT, LANE LINE, 6"</v>
          </cell>
          <cell r="F7075" t="str">
            <v>(Optional) SPECIFY IF PERFORMANCE TESTING</v>
          </cell>
          <cell r="G7075">
            <v>2</v>
          </cell>
        </row>
        <row r="7076">
          <cell r="A7076" t="str">
            <v>807E10200</v>
          </cell>
          <cell r="C7076" t="str">
            <v>MILE</v>
          </cell>
          <cell r="D7076" t="str">
            <v>WET REFLECTIVE TRAFFIC PAINT, CENTER LINE</v>
          </cell>
          <cell r="F7076" t="str">
            <v>(Optional) SPECIFY IF PERFORMANCE TESTING</v>
          </cell>
          <cell r="G7076">
            <v>2</v>
          </cell>
        </row>
        <row r="7077">
          <cell r="A7077" t="str">
            <v>807E10300</v>
          </cell>
          <cell r="C7077" t="str">
            <v>FT</v>
          </cell>
          <cell r="D7077" t="str">
            <v>WET REFLECTIVE TRAFFIC PAINT, CHANNELIZING LINE, 8"</v>
          </cell>
          <cell r="F7077" t="str">
            <v>(Optional) SPECIFY IF PERFORMANCE TESTING</v>
          </cell>
          <cell r="G7077">
            <v>2</v>
          </cell>
        </row>
        <row r="7078">
          <cell r="A7078" t="str">
            <v>807E10310</v>
          </cell>
          <cell r="C7078" t="str">
            <v>FT</v>
          </cell>
          <cell r="D7078" t="str">
            <v>WET REFLECTIVE TRAFFIC PAINT, CHANNELIZING LINE, 12"</v>
          </cell>
          <cell r="F7078" t="str">
            <v>(Optional) SPECIFY IF PERFORMANCE TESTING</v>
          </cell>
          <cell r="G7078">
            <v>2</v>
          </cell>
        </row>
        <row r="7079">
          <cell r="A7079" t="str">
            <v>807E10400</v>
          </cell>
          <cell r="C7079" t="str">
            <v>FT</v>
          </cell>
          <cell r="D7079" t="str">
            <v>WET REFLECTIVE TRAFFIC PAINT, DOTTED LINE, 4"</v>
          </cell>
          <cell r="F7079" t="str">
            <v>(Optional) SPECIFY IF PERFORMANCE TESTING</v>
          </cell>
          <cell r="G7079">
            <v>2</v>
          </cell>
        </row>
        <row r="7080">
          <cell r="A7080" t="str">
            <v>807E10410</v>
          </cell>
          <cell r="C7080" t="str">
            <v>FT</v>
          </cell>
          <cell r="D7080" t="str">
            <v>WET REFLECTIVE TRAFFIC PAINT, DOTTED LINE, 6"</v>
          </cell>
          <cell r="F7080" t="str">
            <v>(Optional) SPECIFY IF PERFORMANCE TESTING</v>
          </cell>
          <cell r="G7080">
            <v>2</v>
          </cell>
        </row>
        <row r="7081">
          <cell r="A7081" t="str">
            <v>807E10420</v>
          </cell>
          <cell r="C7081" t="str">
            <v>FT</v>
          </cell>
          <cell r="D7081" t="str">
            <v>WET REFLECTIVE TRAFFIC PAINT, DOTTED LINE, 8"</v>
          </cell>
          <cell r="F7081" t="str">
            <v>(Optional) SPECIFY IF PERFORMANCE TESTING</v>
          </cell>
          <cell r="G7081">
            <v>2</v>
          </cell>
        </row>
        <row r="7082">
          <cell r="A7082" t="str">
            <v>807E10430</v>
          </cell>
          <cell r="C7082" t="str">
            <v>FT</v>
          </cell>
          <cell r="D7082" t="str">
            <v>WET REFLECTIVE TRAFFIC PAINT, DOTTED LINE, 12"</v>
          </cell>
          <cell r="F7082" t="str">
            <v>(Optional) SPECIFY IF PERFORMANCE TESTING</v>
          </cell>
          <cell r="G7082">
            <v>2</v>
          </cell>
        </row>
        <row r="7083">
          <cell r="A7083" t="str">
            <v>807E11000</v>
          </cell>
          <cell r="C7083" t="str">
            <v>MILE</v>
          </cell>
          <cell r="D7083" t="str">
            <v>WET REFLECTIVE POLYESTER PAVEMENT MARKING, EDGE LINE, 4"</v>
          </cell>
          <cell r="F7083" t="str">
            <v>(Optional) SPECIFY IF PERFORMANCE TESTING</v>
          </cell>
          <cell r="G7083">
            <v>2</v>
          </cell>
        </row>
        <row r="7084">
          <cell r="A7084" t="str">
            <v>807E11010</v>
          </cell>
          <cell r="C7084" t="str">
            <v>MILE</v>
          </cell>
          <cell r="D7084" t="str">
            <v>WET REFLECTIVE POLYESTER PAVEMENT MARKING, EDGE LINE, 6"</v>
          </cell>
          <cell r="F7084" t="str">
            <v>(Optional) SPECIFY IF PERFORMANCE TESTING</v>
          </cell>
          <cell r="G7084">
            <v>2</v>
          </cell>
        </row>
        <row r="7085">
          <cell r="A7085" t="str">
            <v>807E11100</v>
          </cell>
          <cell r="C7085" t="str">
            <v>MILE</v>
          </cell>
          <cell r="D7085" t="str">
            <v>WET REFLECTIVE POLYESTER PAVEMENT MARKING, LANE LINE, 4"</v>
          </cell>
          <cell r="F7085" t="str">
            <v>(Optional) SPECIFY IF PERFORMANCE TESTING</v>
          </cell>
          <cell r="G7085">
            <v>2</v>
          </cell>
        </row>
        <row r="7086">
          <cell r="A7086" t="str">
            <v>807E11110</v>
          </cell>
          <cell r="C7086" t="str">
            <v>MILE</v>
          </cell>
          <cell r="D7086" t="str">
            <v>WET REFLECTIVE POLYESTER PAVEMENT MARKING, LANE LINE, 6"</v>
          </cell>
          <cell r="F7086" t="str">
            <v>(Optional) SPECIFY IF PERFORMANCE TESTING</v>
          </cell>
          <cell r="G7086">
            <v>2</v>
          </cell>
        </row>
        <row r="7087">
          <cell r="A7087" t="str">
            <v>807E11200</v>
          </cell>
          <cell r="C7087" t="str">
            <v>MILE</v>
          </cell>
          <cell r="D7087" t="str">
            <v>WET REFLECTIVE POLYESTER PAVEMENT MARKING, CENTER LINE</v>
          </cell>
          <cell r="F7087" t="str">
            <v>(Optional) SPECIFY IF PERFORMANCE TESTING</v>
          </cell>
          <cell r="G7087">
            <v>2</v>
          </cell>
        </row>
        <row r="7088">
          <cell r="A7088" t="str">
            <v>807E11300</v>
          </cell>
          <cell r="C7088" t="str">
            <v>FT</v>
          </cell>
          <cell r="D7088" t="str">
            <v>WET REFLECTIVE POLYESTER PAVEMENT MARKING, CHANNELIZING LINE, 8"</v>
          </cell>
          <cell r="F7088" t="str">
            <v>(Optional) SPECIFY IF PERFORMANCE TESTING</v>
          </cell>
          <cell r="G7088">
            <v>2</v>
          </cell>
        </row>
        <row r="7089">
          <cell r="A7089" t="str">
            <v>807E11310</v>
          </cell>
          <cell r="C7089" t="str">
            <v>FT</v>
          </cell>
          <cell r="D7089" t="str">
            <v>WET REFLECTIVE POLYESTER PAVEMENT MARKING, CHANNELIZING LINE, 12"</v>
          </cell>
          <cell r="F7089" t="str">
            <v>(Optional) SPECIFY IF PERFORMANCE TESTING</v>
          </cell>
          <cell r="G7089">
            <v>2</v>
          </cell>
        </row>
        <row r="7090">
          <cell r="A7090" t="str">
            <v>807E11400</v>
          </cell>
          <cell r="C7090" t="str">
            <v>FT</v>
          </cell>
          <cell r="D7090" t="str">
            <v>WET REFLECTIVE POLYESTER PAVEMENT MARKING, DOTTED LINE, 4"</v>
          </cell>
          <cell r="F7090" t="str">
            <v>(Optional) SPECIFY IF PERFORMANCE TESTING</v>
          </cell>
          <cell r="G7090">
            <v>2</v>
          </cell>
        </row>
        <row r="7091">
          <cell r="A7091" t="str">
            <v>807E11410</v>
          </cell>
          <cell r="C7091" t="str">
            <v>FT</v>
          </cell>
          <cell r="D7091" t="str">
            <v>WET REFLECTIVE POLYESTER PAVEMENT MARKING, DOTTED LINE, 6"</v>
          </cell>
          <cell r="F7091" t="str">
            <v>(Optional) SPECIFY IF PERFORMANCE TESTING</v>
          </cell>
          <cell r="G7091">
            <v>2</v>
          </cell>
        </row>
        <row r="7092">
          <cell r="A7092" t="str">
            <v>807E11420</v>
          </cell>
          <cell r="C7092" t="str">
            <v>FT</v>
          </cell>
          <cell r="D7092" t="str">
            <v>WET REFLECTIVE POLYESTER PAVEMENT MARKING, DOTTED LINE, 8"</v>
          </cell>
          <cell r="F7092" t="str">
            <v>(Optional) SPECIFY IF PERFORMANCE TESTING</v>
          </cell>
          <cell r="G7092">
            <v>2</v>
          </cell>
        </row>
        <row r="7093">
          <cell r="A7093" t="str">
            <v>807E11430</v>
          </cell>
          <cell r="C7093" t="str">
            <v>FT</v>
          </cell>
          <cell r="D7093" t="str">
            <v>WET REFLECTIVE POLYESTER PAVEMENT MARKING, DOTTED LINE, 12"</v>
          </cell>
          <cell r="F7093" t="str">
            <v>(Optional) SPECIFY IF PERFORMANCE TESTING</v>
          </cell>
          <cell r="G7093">
            <v>2</v>
          </cell>
        </row>
        <row r="7094">
          <cell r="A7094" t="str">
            <v>807E12000</v>
          </cell>
          <cell r="C7094" t="str">
            <v>MILE</v>
          </cell>
          <cell r="D7094" t="str">
            <v>WET REFLECTIVE EPOXY PAVEMENT MARKING, EDGE LINE, 4"</v>
          </cell>
          <cell r="F7094" t="str">
            <v>(Optional) SPECIFY IF PERFORMANCE TESTING</v>
          </cell>
          <cell r="G7094">
            <v>2</v>
          </cell>
        </row>
        <row r="7095">
          <cell r="A7095" t="str">
            <v>807E12010</v>
          </cell>
          <cell r="C7095" t="str">
            <v>MILE</v>
          </cell>
          <cell r="D7095" t="str">
            <v>WET REFLECTIVE EPOXY PAVEMENT MARKING, EDGE LINE, 6"</v>
          </cell>
          <cell r="F7095" t="str">
            <v>(Optional) SPECIFY IF PERFORMANCE TESTING</v>
          </cell>
          <cell r="G7095">
            <v>2</v>
          </cell>
        </row>
        <row r="7096">
          <cell r="A7096" t="str">
            <v>807E12100</v>
          </cell>
          <cell r="C7096" t="str">
            <v>MILE</v>
          </cell>
          <cell r="D7096" t="str">
            <v>WET REFLECTIVE EPOXY PAVEMENT MARKING, LANE LINE, 4"</v>
          </cell>
          <cell r="F7096" t="str">
            <v>(Optional) SPECIFY IF PERFORMANCE TESTING</v>
          </cell>
          <cell r="G7096">
            <v>2</v>
          </cell>
        </row>
        <row r="7097">
          <cell r="A7097" t="str">
            <v>807E12110</v>
          </cell>
          <cell r="C7097" t="str">
            <v>MILE</v>
          </cell>
          <cell r="D7097" t="str">
            <v>WET REFLECTIVE EPOXY PAVEMENT MARKING, LANE LINE, 6"</v>
          </cell>
          <cell r="F7097" t="str">
            <v>(Optional) SPECIFY IF PERFORMANCE TESTING</v>
          </cell>
          <cell r="G7097">
            <v>2</v>
          </cell>
        </row>
        <row r="7098">
          <cell r="A7098" t="str">
            <v>807E12200</v>
          </cell>
          <cell r="C7098" t="str">
            <v>MILE</v>
          </cell>
          <cell r="D7098" t="str">
            <v>WET REFLECTIVE EPOXY PAVEMENT MARKING, CENTER LINE</v>
          </cell>
          <cell r="F7098" t="str">
            <v>(Optional) SPECIFY IF PERFORMANCE TESTING</v>
          </cell>
          <cell r="G7098">
            <v>2</v>
          </cell>
        </row>
        <row r="7099">
          <cell r="A7099" t="str">
            <v>807E12300</v>
          </cell>
          <cell r="C7099" t="str">
            <v>FT</v>
          </cell>
          <cell r="D7099" t="str">
            <v>WET REFLECTIVE EPOXY PAVEMENT MARKING, CHANNELIZING LINE, 8"</v>
          </cell>
          <cell r="F7099" t="str">
            <v>(Optional) SPECIFY IF PERFORMANCE TESTING</v>
          </cell>
          <cell r="G7099">
            <v>2</v>
          </cell>
        </row>
        <row r="7100">
          <cell r="A7100" t="str">
            <v>807E12310</v>
          </cell>
          <cell r="C7100" t="str">
            <v>FT</v>
          </cell>
          <cell r="D7100" t="str">
            <v>WET REFLECTIVE EPOXY PAVEMENT MARKING, CHANNELIZING LINE, 12"</v>
          </cell>
          <cell r="F7100" t="str">
            <v>(Optional) SPECIFY IF PERFORMANCE TESTING</v>
          </cell>
          <cell r="G7100">
            <v>2</v>
          </cell>
        </row>
        <row r="7101">
          <cell r="A7101" t="str">
            <v>807E12400</v>
          </cell>
          <cell r="C7101" t="str">
            <v>FT</v>
          </cell>
          <cell r="D7101" t="str">
            <v>WET REFLECTIVE EPOXY PAVEMENT MARKING, DOTTED LINE, 4"</v>
          </cell>
          <cell r="F7101" t="str">
            <v>(Optional) SPECIFY IF PERFORMANCE TESTING</v>
          </cell>
          <cell r="G7101">
            <v>2</v>
          </cell>
        </row>
        <row r="7102">
          <cell r="A7102" t="str">
            <v>807E12410</v>
          </cell>
          <cell r="C7102" t="str">
            <v>FT</v>
          </cell>
          <cell r="D7102" t="str">
            <v>WET REFLECTIVE EPOXY PAVEMENT MARKING, DOTTED LINE, 6"</v>
          </cell>
          <cell r="F7102" t="str">
            <v>(Optional) SPECIFY IF PERFORMANCE TESTING</v>
          </cell>
          <cell r="G7102">
            <v>2</v>
          </cell>
        </row>
        <row r="7103">
          <cell r="A7103" t="str">
            <v>807E12420</v>
          </cell>
          <cell r="C7103" t="str">
            <v>FT</v>
          </cell>
          <cell r="D7103" t="str">
            <v>WET REFLECTIVE EPOXY PAVEMENT MARKING, DOTTED LINE, 8"</v>
          </cell>
          <cell r="F7103" t="str">
            <v>(Optional) SPECIFY IF PERFORMANCE TESTING</v>
          </cell>
          <cell r="G7103">
            <v>2</v>
          </cell>
        </row>
        <row r="7104">
          <cell r="A7104" t="str">
            <v>807E12430</v>
          </cell>
          <cell r="C7104" t="str">
            <v>FT</v>
          </cell>
          <cell r="D7104" t="str">
            <v>WET REFLECTIVE EPOXY PAVEMENT MARKING, DOTTED LINE, 12"</v>
          </cell>
          <cell r="F7104" t="str">
            <v>(Optional) SPECIFY IF PERFORMANCE TESTING</v>
          </cell>
          <cell r="G7104">
            <v>2</v>
          </cell>
        </row>
        <row r="7105">
          <cell r="A7105" t="str">
            <v>807E13000</v>
          </cell>
          <cell r="C7105" t="str">
            <v>MILE</v>
          </cell>
          <cell r="D7105" t="str">
            <v>WET REFLECTIVE SPRAY THERMOPLASTIC PAVEMENT MARKING, EDGE LINE, 4"</v>
          </cell>
          <cell r="F7105" t="str">
            <v>(Optional) SPECIFY IF PERFORMANCE TESTING</v>
          </cell>
          <cell r="G7105">
            <v>2</v>
          </cell>
        </row>
        <row r="7106">
          <cell r="A7106" t="str">
            <v>807E13010</v>
          </cell>
          <cell r="C7106" t="str">
            <v>MILE</v>
          </cell>
          <cell r="D7106" t="str">
            <v>WET REFLECTIVE SPRAY THERMOPLASTIC PAVEMENT MARKING, EDGE LINE, 6"</v>
          </cell>
          <cell r="F7106" t="str">
            <v>(Optional) SPECIFY IF PERFORMANCE TESTING</v>
          </cell>
          <cell r="G7106">
            <v>2</v>
          </cell>
        </row>
        <row r="7107">
          <cell r="A7107" t="str">
            <v>807E13100</v>
          </cell>
          <cell r="C7107" t="str">
            <v>MILE</v>
          </cell>
          <cell r="D7107" t="str">
            <v>WET REFLECTIVE SPRAY THERMOPLASTIC PAVEMENT MARKING, LANE LINE, 4"</v>
          </cell>
          <cell r="F7107" t="str">
            <v>(Optional) SPECIFY IF PERFORMANCE TESTING</v>
          </cell>
          <cell r="G7107">
            <v>2</v>
          </cell>
        </row>
        <row r="7108">
          <cell r="A7108" t="str">
            <v>807E13110</v>
          </cell>
          <cell r="C7108" t="str">
            <v>MILE</v>
          </cell>
          <cell r="D7108" t="str">
            <v>WET REFLECTIVE SPRAY THERMOPLASTIC PAVEMENT MARKING, LANE LINE, 6"</v>
          </cell>
          <cell r="F7108" t="str">
            <v>(Optional) SPECIFY IF PERFORMANCE TESTING</v>
          </cell>
          <cell r="G7108">
            <v>2</v>
          </cell>
        </row>
        <row r="7109">
          <cell r="A7109" t="str">
            <v>807E13200</v>
          </cell>
          <cell r="C7109" t="str">
            <v>MILE</v>
          </cell>
          <cell r="D7109" t="str">
            <v>WET REFLECTIVE SPRAY THERMOPLASTIC PAVEMENT MARKING, CENTER LINE</v>
          </cell>
          <cell r="F7109" t="str">
            <v>(Optional) SPECIFY IF PERFORMANCE TESTING</v>
          </cell>
          <cell r="G7109">
            <v>2</v>
          </cell>
        </row>
        <row r="7110">
          <cell r="A7110" t="str">
            <v>807E13300</v>
          </cell>
          <cell r="C7110" t="str">
            <v>FT</v>
          </cell>
          <cell r="D7110" t="str">
            <v>WET REFLECTIVE SPRAY THERMOPLASTIC PAVEMENT MARKING, CHANNELIZING LINE, 8"</v>
          </cell>
          <cell r="F7110" t="str">
            <v>(Optional) SPECIFY IF PERFORMANCE TESTING</v>
          </cell>
          <cell r="G7110">
            <v>2</v>
          </cell>
        </row>
        <row r="7111">
          <cell r="A7111" t="str">
            <v>807E13310</v>
          </cell>
          <cell r="C7111" t="str">
            <v>FT</v>
          </cell>
          <cell r="D7111" t="str">
            <v>WET REFLECTIVE SPRAY THERMOPLASTIC PAVEMENT MARKING, CHANNELIZING LINE, 12"</v>
          </cell>
          <cell r="F7111" t="str">
            <v>(Optional) SPECIFY IF PERFORMANCE TESTING</v>
          </cell>
          <cell r="G7111">
            <v>2</v>
          </cell>
        </row>
        <row r="7112">
          <cell r="A7112" t="str">
            <v>807E13400</v>
          </cell>
          <cell r="C7112" t="str">
            <v>FT</v>
          </cell>
          <cell r="D7112" t="str">
            <v>WET REFLECTIVE SPRAY THERMOPLASTIC PAVEMENT MARKING, DOTTED LINE, 4"</v>
          </cell>
          <cell r="F7112" t="str">
            <v>(Optional) SPECIFY IF PERFORMANCE TESTING</v>
          </cell>
          <cell r="G7112">
            <v>2</v>
          </cell>
        </row>
        <row r="7113">
          <cell r="A7113" t="str">
            <v>807E13410</v>
          </cell>
          <cell r="C7113" t="str">
            <v>FT</v>
          </cell>
          <cell r="D7113" t="str">
            <v>WET REFLECTIVE SPRAY THERMOPLASTIC PAVEMENT MARKING, DOTTED LINE, 6"</v>
          </cell>
          <cell r="F7113" t="str">
            <v>(Optional) SPECIFY IF PERFORMANCE TESTING</v>
          </cell>
          <cell r="G7113">
            <v>2</v>
          </cell>
        </row>
        <row r="7114">
          <cell r="A7114" t="str">
            <v>807E13420</v>
          </cell>
          <cell r="C7114" t="str">
            <v>FT</v>
          </cell>
          <cell r="D7114" t="str">
            <v>WET REFLECTIVE SPRAY THERMOPLASTIC PAVEMENT MARKING, DOTTED LINE, 8"</v>
          </cell>
          <cell r="F7114" t="str">
            <v>(Optional) SPECIFY IF PERFORMANCE TESTING</v>
          </cell>
          <cell r="G7114">
            <v>2</v>
          </cell>
        </row>
        <row r="7115">
          <cell r="A7115" t="str">
            <v>807E13430</v>
          </cell>
          <cell r="C7115" t="str">
            <v>FT</v>
          </cell>
          <cell r="D7115" t="str">
            <v>WET REFLECTIVE SPRAY THERMOPLASTIC PAVEMENT MARKING, DOTTED LINE, 12"</v>
          </cell>
          <cell r="F7115" t="str">
            <v>(Optional) SPECIFY IF PERFORMANCE TESTING</v>
          </cell>
          <cell r="G7115">
            <v>2</v>
          </cell>
        </row>
        <row r="7116">
          <cell r="A7116" t="str">
            <v>807E14000</v>
          </cell>
          <cell r="C7116" t="str">
            <v>MILE</v>
          </cell>
          <cell r="D7116" t="str">
            <v>WET REFLECTIVE THERMOPLASTIC PAVEMENT MARKING, EDGE LINE, 4"</v>
          </cell>
          <cell r="F7116" t="str">
            <v>(Optional) SPECIFY IF PERFORMANCE TESTING</v>
          </cell>
          <cell r="G7116">
            <v>2</v>
          </cell>
        </row>
        <row r="7117">
          <cell r="A7117" t="str">
            <v>807E14010</v>
          </cell>
          <cell r="C7117" t="str">
            <v>MILE</v>
          </cell>
          <cell r="D7117" t="str">
            <v>WET REFLECTIVE THERMOPLASTIC PAVEMENT MARKING, EDGE LINE, 6"</v>
          </cell>
          <cell r="F7117" t="str">
            <v>(Optional) SPECIFY IF PERFORMANCE TESTING</v>
          </cell>
          <cell r="G7117">
            <v>2</v>
          </cell>
        </row>
        <row r="7118">
          <cell r="A7118" t="str">
            <v>807E14100</v>
          </cell>
          <cell r="C7118" t="str">
            <v>MILE</v>
          </cell>
          <cell r="D7118" t="str">
            <v>WET REFLECTIVE THERMOPLASTIC PAVEMENT MARKING, LANE LINE, 4"</v>
          </cell>
          <cell r="F7118" t="str">
            <v>(Optional) SPECIFY IF PERFORMANCE TESTING</v>
          </cell>
          <cell r="G7118">
            <v>2</v>
          </cell>
        </row>
        <row r="7119">
          <cell r="A7119" t="str">
            <v>807E14110</v>
          </cell>
          <cell r="C7119" t="str">
            <v>MILE</v>
          </cell>
          <cell r="D7119" t="str">
            <v>WET REFLECTIVE THERMOPLASTIC PAVEMENT MARKING, LANE LINE, 6"</v>
          </cell>
          <cell r="F7119" t="str">
            <v>(Optional) SPECIFY IF PERFORMANCE TESTING</v>
          </cell>
          <cell r="G7119">
            <v>2</v>
          </cell>
        </row>
        <row r="7120">
          <cell r="A7120" t="str">
            <v>807E14200</v>
          </cell>
          <cell r="C7120" t="str">
            <v>MILE</v>
          </cell>
          <cell r="D7120" t="str">
            <v>WET REFLECTIVE THERMOPLASTIC PAVEMENT MARKING, CENTER LINE</v>
          </cell>
          <cell r="F7120" t="str">
            <v>(Optional) SPECIFY IF PERFORMANCE TESTING</v>
          </cell>
          <cell r="G7120">
            <v>2</v>
          </cell>
        </row>
        <row r="7121">
          <cell r="A7121" t="str">
            <v>807E14300</v>
          </cell>
          <cell r="C7121" t="str">
            <v>FT</v>
          </cell>
          <cell r="D7121" t="str">
            <v>WET REFLECTIVE THERMOPLASTIC PAVEMENT MARKING, CHANNELIZING LINE, 8"</v>
          </cell>
          <cell r="F7121" t="str">
            <v>(Optional) SPECIFY IF PERFORMANCE TESTING</v>
          </cell>
          <cell r="G7121">
            <v>2</v>
          </cell>
        </row>
        <row r="7122">
          <cell r="A7122" t="str">
            <v>807E14310</v>
          </cell>
          <cell r="C7122" t="str">
            <v>FT</v>
          </cell>
          <cell r="D7122" t="str">
            <v>WET REFLECTIVE THERMOPLASTIC PAVEMENT MARKING, CHANNELIZING LINE, 12"</v>
          </cell>
          <cell r="F7122" t="str">
            <v>(Optional) SPECIFY IF PERFORMANCE TESTING</v>
          </cell>
          <cell r="G7122">
            <v>2</v>
          </cell>
        </row>
        <row r="7123">
          <cell r="A7123" t="str">
            <v>807E14400</v>
          </cell>
          <cell r="C7123" t="str">
            <v>FT</v>
          </cell>
          <cell r="D7123" t="str">
            <v>WET REFLECTIVE THERMOPLASTIC PAVEMENT MARKING, DOTTED LINE, 4"</v>
          </cell>
          <cell r="F7123" t="str">
            <v>(Optional) SPECIFY IF PERFORMANCE TESTING</v>
          </cell>
          <cell r="G7123">
            <v>2</v>
          </cell>
        </row>
        <row r="7124">
          <cell r="A7124" t="str">
            <v>807E14410</v>
          </cell>
          <cell r="C7124" t="str">
            <v>FT</v>
          </cell>
          <cell r="D7124" t="str">
            <v>WET REFLECTIVE THERMOPLASTIC PAVEMENT MARKING, DOTTED LINE, 6"</v>
          </cell>
          <cell r="F7124" t="str">
            <v>(Optional) SPECIFY IF PERFORMANCE TESTING</v>
          </cell>
          <cell r="G7124">
            <v>2</v>
          </cell>
        </row>
        <row r="7125">
          <cell r="A7125" t="str">
            <v>807E14420</v>
          </cell>
          <cell r="C7125" t="str">
            <v>FT</v>
          </cell>
          <cell r="D7125" t="str">
            <v>WET REFLECTIVE THERMOPLASTIC PAVEMENT MARKING, DOTTED LINE, 8"</v>
          </cell>
          <cell r="F7125" t="str">
            <v>(Optional) SPECIFY IF PERFORMANCE TESTING</v>
          </cell>
          <cell r="G7125">
            <v>2</v>
          </cell>
        </row>
        <row r="7126">
          <cell r="A7126" t="str">
            <v>807E14430</v>
          </cell>
          <cell r="C7126" t="str">
            <v>FT</v>
          </cell>
          <cell r="D7126" t="str">
            <v>WET REFLECTIVE THERMOPLASTIC PAVEMENT MARKING, DOTTED LINE, 12"</v>
          </cell>
          <cell r="F7126" t="str">
            <v>(Optional) SPECIFY IF PERFORMANCE TESTING</v>
          </cell>
          <cell r="G7126">
            <v>2</v>
          </cell>
        </row>
        <row r="7127">
          <cell r="A7127" t="str">
            <v>807E20000</v>
          </cell>
          <cell r="C7127" t="str">
            <v>LS</v>
          </cell>
          <cell r="D7127" t="str">
            <v>FINAL ACCEPTANCE TESTING</v>
          </cell>
          <cell r="F7127" t="str">
            <v>SPECIFY IF PERFORMANCE TESTING</v>
          </cell>
          <cell r="G7127">
            <v>0</v>
          </cell>
        </row>
        <row r="7128">
          <cell r="A7128" t="str">
            <v>808E18700</v>
          </cell>
          <cell r="C7128" t="str">
            <v>SNMT</v>
          </cell>
          <cell r="D7128" t="str">
            <v>DIGITAL SPEED LIMIT (DSL) SIGN ASSEMBLY</v>
          </cell>
          <cell r="G7128">
            <v>0</v>
          </cell>
        </row>
        <row r="7129">
          <cell r="A7129" t="str">
            <v>809E00500</v>
          </cell>
          <cell r="C7129" t="str">
            <v>EACH</v>
          </cell>
          <cell r="D7129" t="str">
            <v>ITS JUNCTION BOX, 17x30x12 INCHES</v>
          </cell>
          <cell r="G7129">
            <v>0</v>
          </cell>
        </row>
        <row r="7130">
          <cell r="A7130" t="str">
            <v>809E00510</v>
          </cell>
          <cell r="C7130" t="str">
            <v>EACH</v>
          </cell>
          <cell r="D7130" t="str">
            <v>ITS JUNCTION BOX, 17x30x18 INCHES</v>
          </cell>
          <cell r="G7130">
            <v>0</v>
          </cell>
        </row>
        <row r="7131">
          <cell r="A7131" t="str">
            <v>809E00520</v>
          </cell>
          <cell r="C7131" t="str">
            <v>EACH</v>
          </cell>
          <cell r="D7131" t="str">
            <v>ITS JUNCTION BOX, 17x30x24 INCHES</v>
          </cell>
          <cell r="G7131">
            <v>0</v>
          </cell>
        </row>
        <row r="7132">
          <cell r="A7132" t="str">
            <v>809E00530</v>
          </cell>
          <cell r="C7132" t="str">
            <v>EACH</v>
          </cell>
          <cell r="D7132" t="str">
            <v>ITS JUNCTION BOX, 17x24x6 INCHES</v>
          </cell>
          <cell r="G7132">
            <v>0</v>
          </cell>
        </row>
        <row r="7133">
          <cell r="A7133" t="str">
            <v>809E01900</v>
          </cell>
          <cell r="C7133" t="str">
            <v>EACH</v>
          </cell>
          <cell r="D7133" t="str">
            <v>ITS PULL BOX WITH PAD AND STANDARD LID ASSEMBLY, 32" WIDE, TYPE 1</v>
          </cell>
          <cell r="G7133">
            <v>0</v>
          </cell>
        </row>
        <row r="7134">
          <cell r="A7134" t="str">
            <v>809E01920</v>
          </cell>
          <cell r="C7134" t="str">
            <v>EACH</v>
          </cell>
          <cell r="D7134" t="str">
            <v>ITS PULL BOX WITH PAD AND HINGED LID ASSEMBLY, 32" WIDE, TYPE 1</v>
          </cell>
          <cell r="G7134">
            <v>0</v>
          </cell>
        </row>
        <row r="7135">
          <cell r="A7135" t="str">
            <v>809E02000</v>
          </cell>
          <cell r="C7135" t="str">
            <v>EACH</v>
          </cell>
          <cell r="D7135" t="str">
            <v>32" ITS PULL BOX WITH PAD AND STANDARD LID ASSEMBLY, TYPE 2</v>
          </cell>
          <cell r="G7135">
            <v>0</v>
          </cell>
        </row>
        <row r="7136">
          <cell r="A7136" t="str">
            <v>809E02002</v>
          </cell>
          <cell r="C7136" t="str">
            <v>EACH</v>
          </cell>
          <cell r="D7136" t="str">
            <v>32" ITS PULL BOX WITH PAD AND HINGED LID ASSEMBLY, TYPE 2</v>
          </cell>
          <cell r="G7136">
            <v>0</v>
          </cell>
        </row>
        <row r="7137">
          <cell r="A7137" t="str">
            <v>809E02004</v>
          </cell>
          <cell r="C7137" t="str">
            <v>EACH</v>
          </cell>
          <cell r="D7137" t="str">
            <v>48" ITS PULL BOX WITH PAD AND STANDARD LID ASSEMBLY, TYPE 1</v>
          </cell>
          <cell r="G7137">
            <v>0</v>
          </cell>
        </row>
        <row r="7138">
          <cell r="A7138" t="str">
            <v>809E02006</v>
          </cell>
          <cell r="C7138" t="str">
            <v>EACH</v>
          </cell>
          <cell r="D7138" t="str">
            <v>48" ITS PULL BOX WITH PAD AND STANDARD LID ASSEMBLY, TYPE 2</v>
          </cell>
          <cell r="G7138">
            <v>0</v>
          </cell>
        </row>
        <row r="7139">
          <cell r="A7139" t="str">
            <v>809E02008</v>
          </cell>
          <cell r="C7139" t="str">
            <v>EACH</v>
          </cell>
          <cell r="D7139" t="str">
            <v>48" ITS PULL BOX WITH PAD AND HINGED LID ASSEMBLY, TYPE 1</v>
          </cell>
          <cell r="G7139">
            <v>0</v>
          </cell>
        </row>
        <row r="7140">
          <cell r="A7140" t="str">
            <v>809E02010</v>
          </cell>
          <cell r="C7140" t="str">
            <v>EACH</v>
          </cell>
          <cell r="D7140" t="str">
            <v>48" ITS PULL BOX WITH PAD AND HINGED LID ASSEMBLY, TYPE 2</v>
          </cell>
          <cell r="G7140">
            <v>0</v>
          </cell>
        </row>
        <row r="7141">
          <cell r="A7141" t="str">
            <v>809E10000</v>
          </cell>
          <cell r="C7141" t="str">
            <v>FT</v>
          </cell>
          <cell r="D7141" t="str">
            <v>TRACER WIRE</v>
          </cell>
          <cell r="G7141">
            <v>0</v>
          </cell>
        </row>
        <row r="7142">
          <cell r="A7142" t="str">
            <v>809E11000</v>
          </cell>
          <cell r="C7142" t="str">
            <v>EACH</v>
          </cell>
          <cell r="D7142" t="str">
            <v>COMMUNICATION CABLE MARKER</v>
          </cell>
          <cell r="G7142">
            <v>0</v>
          </cell>
        </row>
        <row r="7143">
          <cell r="A7143" t="str">
            <v>809E20000</v>
          </cell>
          <cell r="C7143" t="str">
            <v>FT</v>
          </cell>
          <cell r="D7143" t="str">
            <v>MICRO-DUCT PATHWAY, 1 CELL 14/10</v>
          </cell>
          <cell r="G7143">
            <v>0</v>
          </cell>
        </row>
        <row r="7144">
          <cell r="A7144" t="str">
            <v>809E20010</v>
          </cell>
          <cell r="C7144" t="str">
            <v>FT</v>
          </cell>
          <cell r="D7144" t="str">
            <v>MICRO-DUCT PATHWAY, 2 CELL 14/10</v>
          </cell>
          <cell r="G7144">
            <v>0</v>
          </cell>
        </row>
        <row r="7145">
          <cell r="A7145" t="str">
            <v>809E20020</v>
          </cell>
          <cell r="C7145" t="str">
            <v>FT</v>
          </cell>
          <cell r="D7145" t="str">
            <v>MICRO-DUCT PATHWAY, 4 CELL 14/10</v>
          </cell>
          <cell r="G7145">
            <v>0</v>
          </cell>
        </row>
        <row r="7146">
          <cell r="A7146" t="str">
            <v>809E20030</v>
          </cell>
          <cell r="C7146" t="str">
            <v>FT</v>
          </cell>
          <cell r="D7146" t="str">
            <v>MICRO-DUCT PATHWAY, 7 CELL 14/10</v>
          </cell>
          <cell r="G7146">
            <v>0</v>
          </cell>
        </row>
        <row r="7147">
          <cell r="A7147" t="str">
            <v>809E20100</v>
          </cell>
          <cell r="C7147" t="str">
            <v>FT</v>
          </cell>
          <cell r="D7147" t="str">
            <v>MICRO-DUCT PATHWAY, 1 CELL 22/16</v>
          </cell>
          <cell r="G7147">
            <v>0</v>
          </cell>
        </row>
        <row r="7148">
          <cell r="A7148" t="str">
            <v>809E20110</v>
          </cell>
          <cell r="C7148" t="str">
            <v>FT</v>
          </cell>
          <cell r="D7148" t="str">
            <v>MICRO-DUCT PATHWAY, 2 CELL 22/16</v>
          </cell>
          <cell r="G7148">
            <v>0</v>
          </cell>
        </row>
        <row r="7149">
          <cell r="A7149" t="str">
            <v>809E20120</v>
          </cell>
          <cell r="C7149" t="str">
            <v>FT</v>
          </cell>
          <cell r="D7149" t="str">
            <v>MICRO-DUCT PATHWAY, 4 CELL 22/16</v>
          </cell>
          <cell r="G7149">
            <v>0</v>
          </cell>
        </row>
        <row r="7150">
          <cell r="A7150" t="str">
            <v>809E20130</v>
          </cell>
          <cell r="C7150" t="str">
            <v>FT</v>
          </cell>
          <cell r="D7150" t="str">
            <v>MICRO-DUCT PATHWAY, 7 CELL 22/16</v>
          </cell>
          <cell r="G7150">
            <v>0</v>
          </cell>
        </row>
        <row r="7151">
          <cell r="A7151" t="str">
            <v>809E21000</v>
          </cell>
          <cell r="C7151" t="str">
            <v>FT</v>
          </cell>
          <cell r="D7151" t="str">
            <v>MICRO-DUCT PATHWAY, HYBRID, 3 - 14/10 AND 3 - 1.25 IN</v>
          </cell>
          <cell r="G7151">
            <v>0</v>
          </cell>
        </row>
        <row r="7152">
          <cell r="A7152" t="str">
            <v>809E22000</v>
          </cell>
          <cell r="C7152" t="str">
            <v>FT</v>
          </cell>
          <cell r="D7152" t="str">
            <v>MICRO-DUCT PATHWAY, JACKED OR DRILLED</v>
          </cell>
          <cell r="F7152" t="str">
            <v>(Required) SPECIFY SIZE</v>
          </cell>
          <cell r="G7152">
            <v>1</v>
          </cell>
        </row>
        <row r="7153">
          <cell r="A7153" t="str">
            <v>809E23000</v>
          </cell>
          <cell r="C7153" t="str">
            <v>FT</v>
          </cell>
          <cell r="D7153" t="str">
            <v>MICRO-DUCT INNERDUCT, 10/8</v>
          </cell>
          <cell r="F7153" t="str">
            <v>SPECIFY SIZE</v>
          </cell>
          <cell r="G7153">
            <v>0</v>
          </cell>
        </row>
        <row r="7154">
          <cell r="A7154" t="str">
            <v>809E23100</v>
          </cell>
          <cell r="C7154" t="str">
            <v>FT</v>
          </cell>
          <cell r="D7154" t="str">
            <v>MICRO-DUCT INNERDUCT, 14/10</v>
          </cell>
          <cell r="G7154">
            <v>0</v>
          </cell>
        </row>
        <row r="7155">
          <cell r="A7155" t="str">
            <v>809E23200</v>
          </cell>
          <cell r="C7155" t="str">
            <v>FT</v>
          </cell>
          <cell r="D7155" t="str">
            <v>MICRO-DUCT INNERDUCT, 22/16</v>
          </cell>
          <cell r="G7155">
            <v>0</v>
          </cell>
        </row>
        <row r="7156">
          <cell r="A7156" t="str">
            <v>809E23900</v>
          </cell>
          <cell r="C7156" t="str">
            <v>FT</v>
          </cell>
          <cell r="D7156" t="str">
            <v>CONDUIT, 2" DIAMETER, HDPE</v>
          </cell>
          <cell r="G7156">
            <v>0</v>
          </cell>
        </row>
        <row r="7157">
          <cell r="A7157" t="str">
            <v>809E24000</v>
          </cell>
          <cell r="C7157" t="str">
            <v>FT</v>
          </cell>
          <cell r="D7157" t="str">
            <v>CONDUIT, MULTICELL, JACKED OR DRILLED</v>
          </cell>
          <cell r="F7157" t="str">
            <v>(Required) SPECIFY SIZE</v>
          </cell>
          <cell r="G7157">
            <v>1</v>
          </cell>
        </row>
        <row r="7158">
          <cell r="A7158" t="str">
            <v>809E24500</v>
          </cell>
          <cell r="C7158" t="str">
            <v>FT</v>
          </cell>
          <cell r="D7158" t="str">
            <v>CONDUIT, 4", MULTICELL, HDPE WITH 4 - 1” INNERDUCTS</v>
          </cell>
          <cell r="F7158" t="str">
            <v>SPECIFY SIZE</v>
          </cell>
          <cell r="G7158">
            <v>0</v>
          </cell>
        </row>
        <row r="7159">
          <cell r="A7159" t="str">
            <v>809E24510</v>
          </cell>
          <cell r="C7159" t="str">
            <v>FT</v>
          </cell>
          <cell r="D7159" t="str">
            <v>CONDUIT, 2", MULTICELL, WITH 4 - 10/8MM INNERDUCTS</v>
          </cell>
          <cell r="G7159">
            <v>0</v>
          </cell>
        </row>
        <row r="7160">
          <cell r="A7160" t="str">
            <v>809E25000</v>
          </cell>
          <cell r="C7160" t="str">
            <v>FT</v>
          </cell>
          <cell r="D7160" t="str">
            <v>CONDUIT, MULTICELL, MISC.:</v>
          </cell>
          <cell r="F7160" t="str">
            <v>(Required) ADD SUPPLEMENTAL DESCRIPTION</v>
          </cell>
          <cell r="G7160">
            <v>1</v>
          </cell>
        </row>
        <row r="7161">
          <cell r="A7161" t="str">
            <v>809E51000</v>
          </cell>
          <cell r="C7161" t="str">
            <v>EACH</v>
          </cell>
          <cell r="D7161" t="str">
            <v>ITS POWER SERVICE, GROUND MOUNTED, 120/240V, 60 AMP</v>
          </cell>
          <cell r="F7161" t="str">
            <v>ADD SUPPLEMENTAL DESCRIPTION</v>
          </cell>
          <cell r="G7161">
            <v>0</v>
          </cell>
        </row>
        <row r="7162">
          <cell r="A7162" t="str">
            <v>809E51100</v>
          </cell>
          <cell r="C7162" t="str">
            <v>EACH</v>
          </cell>
          <cell r="D7162" t="str">
            <v>ITS POWER SERVICE, GROUND MOUNTED, 120/240V, 100 AMP</v>
          </cell>
          <cell r="G7162">
            <v>0</v>
          </cell>
        </row>
        <row r="7163">
          <cell r="A7163" t="str">
            <v>809E52000</v>
          </cell>
          <cell r="C7163" t="str">
            <v>EACH</v>
          </cell>
          <cell r="D7163" t="str">
            <v>ITS POWER SERVICE, GROUND MOUNTED, 240/480V, 60 AMP</v>
          </cell>
          <cell r="G7163">
            <v>0</v>
          </cell>
        </row>
        <row r="7164">
          <cell r="A7164" t="str">
            <v>809E52001</v>
          </cell>
          <cell r="C7164" t="str">
            <v>EACH</v>
          </cell>
          <cell r="D7164" t="str">
            <v>ITS POWER SERVICE, GROUND MOUNTED, 240/480V, 60 AMP, AS PER PLAN</v>
          </cell>
          <cell r="G7164">
            <v>0</v>
          </cell>
        </row>
        <row r="7165">
          <cell r="A7165" t="str">
            <v>809E52100</v>
          </cell>
          <cell r="C7165" t="str">
            <v>EACH</v>
          </cell>
          <cell r="D7165" t="str">
            <v>ITS POWER SERVICE, GROUND MOUNTED, 240/480V, 100 AMP</v>
          </cell>
          <cell r="G7165">
            <v>0</v>
          </cell>
        </row>
        <row r="7166">
          <cell r="A7166" t="str">
            <v>809E52101</v>
          </cell>
          <cell r="C7166" t="str">
            <v>EACH</v>
          </cell>
          <cell r="D7166" t="str">
            <v>ITS POWER SERVICE, GROUND MOUNTED, 240/480V, 100 AMP, AS PER PLAN</v>
          </cell>
          <cell r="G7166">
            <v>0</v>
          </cell>
        </row>
        <row r="7167">
          <cell r="A7167" t="str">
            <v>809E55000</v>
          </cell>
          <cell r="C7167" t="str">
            <v>EACH</v>
          </cell>
          <cell r="D7167" t="str">
            <v>ITS POWER SERVICE, POLE MOUNTED, 120/240V, 60 AMP</v>
          </cell>
          <cell r="G7167">
            <v>0</v>
          </cell>
        </row>
        <row r="7168">
          <cell r="A7168" t="str">
            <v>809E55100</v>
          </cell>
          <cell r="C7168" t="str">
            <v>EACH</v>
          </cell>
          <cell r="D7168" t="str">
            <v>ITS POWER SERVICE, POLE MOUNTED, 120/240V, 100 AMP</v>
          </cell>
          <cell r="G7168">
            <v>0</v>
          </cell>
        </row>
        <row r="7169">
          <cell r="A7169" t="str">
            <v>809E56000</v>
          </cell>
          <cell r="C7169" t="str">
            <v>EACH</v>
          </cell>
          <cell r="D7169" t="str">
            <v>ITS POWER SERVICE, POLE MOUNTED, 240/480V, 60 AMP</v>
          </cell>
          <cell r="G7169">
            <v>0</v>
          </cell>
        </row>
        <row r="7170">
          <cell r="A7170" t="str">
            <v>809E56001</v>
          </cell>
          <cell r="C7170" t="str">
            <v>EACH</v>
          </cell>
          <cell r="D7170" t="str">
            <v>ITS POWER SERVICE, POLE MOUNTED, 240/480V, 60 AMP, AS PER PLAN</v>
          </cell>
          <cell r="G7170">
            <v>0</v>
          </cell>
        </row>
        <row r="7171">
          <cell r="A7171" t="str">
            <v>809E56100</v>
          </cell>
          <cell r="C7171" t="str">
            <v>EACH</v>
          </cell>
          <cell r="D7171" t="str">
            <v>ITS POWER SERVICE, POLE MOUNTED, 240/480V, 100 AMP</v>
          </cell>
          <cell r="G7171">
            <v>0</v>
          </cell>
        </row>
        <row r="7172">
          <cell r="A7172" t="str">
            <v>809E56101</v>
          </cell>
          <cell r="C7172" t="str">
            <v>EACH</v>
          </cell>
          <cell r="D7172" t="str">
            <v>ITS POWER SERVICE, POLE MOUNTED, 240/480V, 100 AMP, AS PER PLAN</v>
          </cell>
          <cell r="G7172">
            <v>0</v>
          </cell>
        </row>
        <row r="7173">
          <cell r="A7173" t="str">
            <v>809E60000</v>
          </cell>
          <cell r="C7173" t="str">
            <v>EACH</v>
          </cell>
          <cell r="D7173" t="str">
            <v>CCTV IP-CAMERA SYSTEM, PTZ</v>
          </cell>
          <cell r="G7173">
            <v>0</v>
          </cell>
        </row>
        <row r="7174">
          <cell r="A7174" t="str">
            <v>809E60001</v>
          </cell>
          <cell r="C7174" t="str">
            <v>EACH</v>
          </cell>
          <cell r="D7174" t="str">
            <v>CCTV IP-CAMERA SYSTEM, PTZ, AS PER PLAN</v>
          </cell>
          <cell r="G7174">
            <v>0</v>
          </cell>
        </row>
        <row r="7175">
          <cell r="A7175" t="str">
            <v>809E60010</v>
          </cell>
          <cell r="C7175" t="str">
            <v>EACH</v>
          </cell>
          <cell r="D7175" t="str">
            <v>CCTV IP-CAMERA SYSTEM, WALL/TUNNEL</v>
          </cell>
          <cell r="G7175">
            <v>0</v>
          </cell>
        </row>
        <row r="7176">
          <cell r="A7176" t="str">
            <v>809E60020</v>
          </cell>
          <cell r="C7176" t="str">
            <v>DAY</v>
          </cell>
          <cell r="D7176" t="str">
            <v>CCTV IP-CAMERA SYSTEM, PORTABLE</v>
          </cell>
          <cell r="F7176" t="str">
            <v>CHECK UNIT OF MEASURE</v>
          </cell>
          <cell r="G7176">
            <v>0</v>
          </cell>
        </row>
        <row r="7177">
          <cell r="A7177" t="str">
            <v>809E60030</v>
          </cell>
          <cell r="C7177" t="str">
            <v>EACH</v>
          </cell>
          <cell r="D7177" t="str">
            <v>CCTV IP-CAMERA SYSTEM, ENHANCED</v>
          </cell>
          <cell r="F7177" t="str">
            <v>CHECK UNIT OF MEASURE</v>
          </cell>
          <cell r="G7177">
            <v>0</v>
          </cell>
        </row>
        <row r="7178">
          <cell r="A7178" t="str">
            <v>809E60040</v>
          </cell>
          <cell r="C7178" t="str">
            <v>EACH</v>
          </cell>
          <cell r="D7178" t="str">
            <v>CCTV IP-CAMERA SYSTEM, QUAD MULTI-VIEW FIXED WITH PTZ</v>
          </cell>
          <cell r="G7178">
            <v>0</v>
          </cell>
        </row>
        <row r="7179">
          <cell r="A7179" t="str">
            <v>809E60050</v>
          </cell>
          <cell r="C7179" t="str">
            <v>EACH</v>
          </cell>
          <cell r="D7179" t="str">
            <v>CCTV IP-CAMERA SYSTEM, MULTI-VIEW</v>
          </cell>
          <cell r="G7179">
            <v>0</v>
          </cell>
        </row>
        <row r="7180">
          <cell r="A7180" t="str">
            <v>809E60060</v>
          </cell>
          <cell r="C7180" t="str">
            <v>EACH</v>
          </cell>
          <cell r="D7180" t="str">
            <v>CCTV IP-CAMERA SYSTEM, FIXED-VIEW</v>
          </cell>
          <cell r="G7180">
            <v>0</v>
          </cell>
        </row>
        <row r="7181">
          <cell r="A7181" t="str">
            <v>809E60070</v>
          </cell>
          <cell r="C7181" t="str">
            <v>EACH</v>
          </cell>
          <cell r="D7181" t="str">
            <v>CCTV IP-CAMERA SYSTEM, WRONG WAY DETECTION</v>
          </cell>
          <cell r="G7181">
            <v>0</v>
          </cell>
        </row>
        <row r="7182">
          <cell r="A7182" t="str">
            <v>809E61002</v>
          </cell>
          <cell r="C7182" t="str">
            <v>EACH</v>
          </cell>
          <cell r="D7182" t="str">
            <v>CCTV CONCRETE POLE, 70 FEET</v>
          </cell>
          <cell r="F7182" t="str">
            <v>USE 809E61040</v>
          </cell>
          <cell r="G7182">
            <v>0</v>
          </cell>
        </row>
        <row r="7183">
          <cell r="A7183" t="str">
            <v>809E61012</v>
          </cell>
          <cell r="C7183" t="str">
            <v>EACH</v>
          </cell>
          <cell r="D7183" t="str">
            <v>CCTV CONCRETE POLE, 50 FEET</v>
          </cell>
          <cell r="F7183" t="str">
            <v>USE 809E61020</v>
          </cell>
          <cell r="G7183">
            <v>0</v>
          </cell>
        </row>
        <row r="7184">
          <cell r="A7184" t="str">
            <v>809E61020</v>
          </cell>
          <cell r="C7184" t="str">
            <v>EACH</v>
          </cell>
          <cell r="D7184" t="str">
            <v>CCTV POLE, 50' TALL</v>
          </cell>
          <cell r="F7184" t="str">
            <v>USE 809E61020</v>
          </cell>
          <cell r="G7184">
            <v>0</v>
          </cell>
        </row>
        <row r="7185">
          <cell r="A7185" t="str">
            <v>809E61040</v>
          </cell>
          <cell r="C7185" t="str">
            <v>EACH</v>
          </cell>
          <cell r="D7185" t="str">
            <v>CCTV POLE, 70' TALL</v>
          </cell>
          <cell r="G7185">
            <v>0</v>
          </cell>
        </row>
        <row r="7186">
          <cell r="A7186" t="str">
            <v>809E61050</v>
          </cell>
          <cell r="C7186" t="str">
            <v>EACH</v>
          </cell>
          <cell r="D7186" t="str">
            <v>CCTV STEEL POLE, 50 FEET</v>
          </cell>
          <cell r="F7186" t="str">
            <v>USE 809E61020</v>
          </cell>
          <cell r="G7186">
            <v>0</v>
          </cell>
        </row>
        <row r="7187">
          <cell r="A7187" t="str">
            <v>809E61070</v>
          </cell>
          <cell r="C7187" t="str">
            <v>EACH</v>
          </cell>
          <cell r="D7187" t="str">
            <v>CCTV STEEL POLE, 70 FEET</v>
          </cell>
          <cell r="F7187" t="str">
            <v>USE 809E61040</v>
          </cell>
          <cell r="G7187">
            <v>0</v>
          </cell>
        </row>
        <row r="7188">
          <cell r="A7188" t="str">
            <v>809E61090</v>
          </cell>
          <cell r="C7188" t="str">
            <v>EACH</v>
          </cell>
          <cell r="D7188" t="str">
            <v>CCTV LOWERING UNIT</v>
          </cell>
          <cell r="F7188" t="str">
            <v>USE 809E61040</v>
          </cell>
          <cell r="G7188">
            <v>0</v>
          </cell>
        </row>
        <row r="7189">
          <cell r="A7189" t="str">
            <v>809E61100</v>
          </cell>
          <cell r="C7189" t="str">
            <v>EACH</v>
          </cell>
          <cell r="D7189" t="str">
            <v>CCTV LOWERING UNIT, INSTALLATION ONLY</v>
          </cell>
          <cell r="G7189">
            <v>0</v>
          </cell>
        </row>
        <row r="7190">
          <cell r="A7190" t="str">
            <v>809E62990</v>
          </cell>
          <cell r="C7190" t="str">
            <v>EACH</v>
          </cell>
          <cell r="D7190" t="str">
            <v>DYNAMIC MESSAGE SIGN (DMS), FULL COLOR</v>
          </cell>
          <cell r="G7190">
            <v>0</v>
          </cell>
        </row>
        <row r="7191">
          <cell r="A7191" t="str">
            <v>809E63000</v>
          </cell>
          <cell r="C7191" t="str">
            <v>EACH</v>
          </cell>
          <cell r="D7191" t="str">
            <v>DYNAMIC MESSAGE SIGN (DMS), FULL-SIZE WALK-IN</v>
          </cell>
          <cell r="G7191">
            <v>0</v>
          </cell>
        </row>
        <row r="7192">
          <cell r="A7192" t="str">
            <v>809E63001</v>
          </cell>
          <cell r="C7192" t="str">
            <v>EACH</v>
          </cell>
          <cell r="D7192" t="str">
            <v>DYNAMIC MESSAGE SIGN (DMS), FULL-SIZE WALK-IN, AS PER PLAN</v>
          </cell>
          <cell r="G7192">
            <v>0</v>
          </cell>
        </row>
        <row r="7193">
          <cell r="A7193" t="str">
            <v>809E63010</v>
          </cell>
          <cell r="C7193" t="str">
            <v>EACH</v>
          </cell>
          <cell r="D7193" t="str">
            <v>DYNAMIC MESSAGE SIGN (DMS), FRONT-ACCESS</v>
          </cell>
          <cell r="G7193">
            <v>0</v>
          </cell>
        </row>
        <row r="7194">
          <cell r="A7194" t="str">
            <v>809E63020</v>
          </cell>
          <cell r="C7194" t="str">
            <v>EACH</v>
          </cell>
          <cell r="D7194" t="str">
            <v>DESTINATION DYNAMIC MESSAGE SIGN (DDMS), FREEWAY - TWO-LINE</v>
          </cell>
          <cell r="G7194">
            <v>0</v>
          </cell>
        </row>
        <row r="7195">
          <cell r="A7195" t="str">
            <v>809E63030</v>
          </cell>
          <cell r="C7195" t="str">
            <v>EACH</v>
          </cell>
          <cell r="D7195" t="str">
            <v>DESTINATION DYNAMIC MESSAGE SIGN (DDMS), FREEWAY - THREE-LINE</v>
          </cell>
          <cell r="G7195">
            <v>0</v>
          </cell>
        </row>
        <row r="7196">
          <cell r="A7196" t="str">
            <v>809E63040</v>
          </cell>
          <cell r="C7196" t="str">
            <v>EACH</v>
          </cell>
          <cell r="D7196" t="str">
            <v>DESTINATION DYNAMIC MESSAGE SIGN (DDMS), ARTERIAL - TWO-LINE</v>
          </cell>
          <cell r="G7196">
            <v>0</v>
          </cell>
        </row>
        <row r="7197">
          <cell r="A7197" t="str">
            <v>809E63050</v>
          </cell>
          <cell r="C7197" t="str">
            <v>EACH</v>
          </cell>
          <cell r="D7197" t="str">
            <v>DESTINATION DYNAMIC MESSAGE SIGN (DDMS), ARTERIAL - THREE-LINE</v>
          </cell>
          <cell r="G7197">
            <v>0</v>
          </cell>
        </row>
        <row r="7198">
          <cell r="A7198" t="str">
            <v>809E64550</v>
          </cell>
          <cell r="C7198" t="str">
            <v>FT</v>
          </cell>
          <cell r="D7198" t="str">
            <v>ETHERNET CABLE, OUTDOOR-RATED</v>
          </cell>
          <cell r="G7198">
            <v>0</v>
          </cell>
        </row>
        <row r="7199">
          <cell r="A7199" t="str">
            <v>809E65000</v>
          </cell>
          <cell r="C7199" t="str">
            <v>EACH</v>
          </cell>
          <cell r="D7199" t="str">
            <v>ITS CABINET - GROUND MOUNTED</v>
          </cell>
          <cell r="G7199">
            <v>0</v>
          </cell>
        </row>
        <row r="7200">
          <cell r="A7200" t="str">
            <v>809E65001</v>
          </cell>
          <cell r="C7200" t="str">
            <v>EACH</v>
          </cell>
          <cell r="D7200" t="str">
            <v>ITS CABINET - GROUND MOUNTED, AS PER PLAN</v>
          </cell>
          <cell r="G7200">
            <v>0</v>
          </cell>
        </row>
        <row r="7201">
          <cell r="A7201" t="str">
            <v>809E65010</v>
          </cell>
          <cell r="C7201" t="str">
            <v>EACH</v>
          </cell>
          <cell r="D7201" t="str">
            <v>ITS CABINET - POLE MOUNTED</v>
          </cell>
          <cell r="G7201">
            <v>0</v>
          </cell>
        </row>
        <row r="7202">
          <cell r="A7202" t="str">
            <v>809E65011</v>
          </cell>
          <cell r="C7202" t="str">
            <v>EACH</v>
          </cell>
          <cell r="D7202" t="str">
            <v>ITS CABINET - POLE MOUNTED, AS PER PLAN</v>
          </cell>
          <cell r="G7202">
            <v>0</v>
          </cell>
        </row>
        <row r="7203">
          <cell r="A7203" t="str">
            <v>809E65020</v>
          </cell>
          <cell r="C7203" t="str">
            <v>EACH</v>
          </cell>
          <cell r="D7203" t="str">
            <v>ITS CABINET - POWER DISTRIBUTION CABINET (PDC)</v>
          </cell>
          <cell r="G7203">
            <v>0</v>
          </cell>
        </row>
        <row r="7204">
          <cell r="A7204" t="str">
            <v>809E65030</v>
          </cell>
          <cell r="C7204" t="str">
            <v>EACH</v>
          </cell>
          <cell r="D7204" t="str">
            <v>ITS CABINET - RAMP METER</v>
          </cell>
          <cell r="G7204">
            <v>0</v>
          </cell>
        </row>
        <row r="7205">
          <cell r="A7205" t="str">
            <v>809E65040</v>
          </cell>
          <cell r="C7205" t="str">
            <v>EACH</v>
          </cell>
          <cell r="D7205" t="str">
            <v>ITS CABINET - DMS</v>
          </cell>
          <cell r="G7205">
            <v>0</v>
          </cell>
        </row>
        <row r="7206">
          <cell r="A7206" t="str">
            <v>809E65100</v>
          </cell>
          <cell r="C7206" t="str">
            <v>EACH</v>
          </cell>
          <cell r="D7206" t="str">
            <v>STEP-DOWN TRANSFORMER, 3KVA</v>
          </cell>
          <cell r="G7206">
            <v>0</v>
          </cell>
        </row>
        <row r="7207">
          <cell r="A7207" t="str">
            <v>809E65110</v>
          </cell>
          <cell r="C7207" t="str">
            <v>EACH</v>
          </cell>
          <cell r="D7207" t="str">
            <v>STEP-DOWN TRANSFORMER, 7.5KVA</v>
          </cell>
          <cell r="G7207">
            <v>0</v>
          </cell>
        </row>
        <row r="7208">
          <cell r="A7208" t="str">
            <v>809E65990</v>
          </cell>
          <cell r="C7208" t="str">
            <v>EACH</v>
          </cell>
          <cell r="D7208" t="str">
            <v>ITS DEVICE, MISC.:</v>
          </cell>
          <cell r="F7208" t="str">
            <v>(Required) ADD SUPPLEMENTAL DESCRIPTION</v>
          </cell>
          <cell r="G7208">
            <v>1</v>
          </cell>
        </row>
        <row r="7209">
          <cell r="A7209" t="str">
            <v>809E66000</v>
          </cell>
          <cell r="C7209" t="str">
            <v>EACH</v>
          </cell>
          <cell r="D7209" t="str">
            <v>CLOSED LOOP ARTERIAL TRAFFIC SIGNAL SYSTEM</v>
          </cell>
          <cell r="F7209" t="str">
            <v>ADD SUPPLEMENTAL DESCRIPTION</v>
          </cell>
          <cell r="G7209">
            <v>0</v>
          </cell>
        </row>
        <row r="7210">
          <cell r="A7210" t="str">
            <v>809E66010</v>
          </cell>
          <cell r="C7210" t="str">
            <v>EACH</v>
          </cell>
          <cell r="D7210" t="str">
            <v>CENTRALLY CONTROLLED ARTERIAL TRAFFIC SIGNAL SYSTEM</v>
          </cell>
          <cell r="G7210">
            <v>0</v>
          </cell>
        </row>
        <row r="7211">
          <cell r="A7211" t="str">
            <v>809E66020</v>
          </cell>
          <cell r="C7211" t="str">
            <v>EACH</v>
          </cell>
          <cell r="D7211" t="str">
            <v>HIGHWAY RAIL / TRAFFIC SIGNAL PRE-EMPTION</v>
          </cell>
          <cell r="G7211">
            <v>0</v>
          </cell>
        </row>
        <row r="7212">
          <cell r="A7212" t="str">
            <v>809E66030</v>
          </cell>
          <cell r="C7212" t="str">
            <v>EACH</v>
          </cell>
          <cell r="D7212" t="str">
            <v>TRAFFIC SIGNAL SYSTEM WITH EMERGENCY VEHICLE PRE-EMPTION</v>
          </cell>
          <cell r="G7212">
            <v>0</v>
          </cell>
        </row>
        <row r="7213">
          <cell r="A7213" t="str">
            <v>809E66040</v>
          </cell>
          <cell r="C7213" t="str">
            <v>EACH</v>
          </cell>
          <cell r="D7213" t="str">
            <v>TRAFFIC SIGNAL SYSTEM WITH TRANSIT PRIORITY</v>
          </cell>
          <cell r="G7213">
            <v>0</v>
          </cell>
        </row>
        <row r="7214">
          <cell r="A7214" t="str">
            <v>809E66050</v>
          </cell>
          <cell r="C7214" t="str">
            <v>EACH</v>
          </cell>
          <cell r="D7214" t="str">
            <v>ADAPTIVE TRAFFIC SIGNAL CONTROL SYSTEM</v>
          </cell>
          <cell r="G7214">
            <v>0</v>
          </cell>
        </row>
        <row r="7215">
          <cell r="A7215" t="str">
            <v>809E67050</v>
          </cell>
          <cell r="C7215" t="str">
            <v>EACH</v>
          </cell>
          <cell r="D7215" t="str">
            <v>RAMP METER TRAINING</v>
          </cell>
          <cell r="G7215">
            <v>0</v>
          </cell>
        </row>
        <row r="7216">
          <cell r="A7216" t="str">
            <v>809E68900</v>
          </cell>
          <cell r="C7216" t="str">
            <v>EACH</v>
          </cell>
          <cell r="D7216" t="str">
            <v>SIDE-FIRED RADAR DETECTOR</v>
          </cell>
          <cell r="G7216">
            <v>0</v>
          </cell>
        </row>
        <row r="7217">
          <cell r="A7217" t="str">
            <v>809E69000</v>
          </cell>
          <cell r="C7217" t="str">
            <v>EACH</v>
          </cell>
          <cell r="D7217" t="str">
            <v>ADVANCE RADAR DETECTION</v>
          </cell>
          <cell r="G7217">
            <v>0</v>
          </cell>
        </row>
        <row r="7218">
          <cell r="A7218" t="str">
            <v>809E69001</v>
          </cell>
          <cell r="C7218" t="str">
            <v>EACH</v>
          </cell>
          <cell r="D7218" t="str">
            <v>ADVANCE RADAR DETECTION, AS PER PLAN</v>
          </cell>
          <cell r="G7218">
            <v>0</v>
          </cell>
        </row>
        <row r="7219">
          <cell r="A7219" t="str">
            <v>809E69100</v>
          </cell>
          <cell r="C7219" t="str">
            <v>EACH</v>
          </cell>
          <cell r="D7219" t="str">
            <v>STOP LINE RADAR DETECTION</v>
          </cell>
          <cell r="G7219">
            <v>0</v>
          </cell>
        </row>
        <row r="7220">
          <cell r="A7220" t="str">
            <v>809E69101</v>
          </cell>
          <cell r="C7220" t="str">
            <v>EACH</v>
          </cell>
          <cell r="D7220" t="str">
            <v>STOP LINE RADAR DETECTION, AS PER PLAN</v>
          </cell>
          <cell r="G7220">
            <v>0</v>
          </cell>
        </row>
        <row r="7221">
          <cell r="A7221" t="str">
            <v>809E69110</v>
          </cell>
          <cell r="C7221" t="str">
            <v>EACH</v>
          </cell>
          <cell r="D7221" t="str">
            <v>COMBINED RADAR DETECTION</v>
          </cell>
          <cell r="G7221">
            <v>0</v>
          </cell>
        </row>
        <row r="7222">
          <cell r="A7222" t="str">
            <v>809E69122</v>
          </cell>
          <cell r="C7222" t="str">
            <v>EACH</v>
          </cell>
          <cell r="D7222" t="str">
            <v>ATC CONTROLLER</v>
          </cell>
          <cell r="G7222">
            <v>0</v>
          </cell>
        </row>
        <row r="7223">
          <cell r="A7223" t="str">
            <v>809E69123</v>
          </cell>
          <cell r="C7223" t="str">
            <v>EACH</v>
          </cell>
          <cell r="D7223" t="str">
            <v>ATC CONTROLLER, AS PER PLAN</v>
          </cell>
          <cell r="G7223">
            <v>0</v>
          </cell>
        </row>
        <row r="7224">
          <cell r="A7224" t="str">
            <v>809E69130</v>
          </cell>
          <cell r="C7224" t="str">
            <v>EACH</v>
          </cell>
          <cell r="D7224" t="str">
            <v>WRONG WAY DETECTION SYSTEM</v>
          </cell>
          <cell r="G7224">
            <v>0</v>
          </cell>
        </row>
        <row r="7225">
          <cell r="A7225" t="str">
            <v>809E69200</v>
          </cell>
          <cell r="C7225" t="str">
            <v>EACH</v>
          </cell>
          <cell r="D7225" t="str">
            <v>EMERGENCY VEHICLE PREEMPTION</v>
          </cell>
          <cell r="G7225">
            <v>0</v>
          </cell>
        </row>
        <row r="7226">
          <cell r="A7226" t="str">
            <v>809E69201</v>
          </cell>
          <cell r="C7226" t="str">
            <v>EACH</v>
          </cell>
          <cell r="D7226" t="str">
            <v>EMERGENCY VEHICLE PREEMPTION, AS PER PLAN</v>
          </cell>
          <cell r="G7226">
            <v>0</v>
          </cell>
        </row>
        <row r="7227">
          <cell r="A7227" t="str">
            <v>809E69210</v>
          </cell>
          <cell r="C7227" t="str">
            <v>EACH</v>
          </cell>
          <cell r="D7227" t="str">
            <v>PREEMPT RECEIVING UNIT</v>
          </cell>
          <cell r="G7227">
            <v>0</v>
          </cell>
        </row>
        <row r="7228">
          <cell r="A7228" t="str">
            <v>809E69211</v>
          </cell>
          <cell r="C7228" t="str">
            <v>EACH</v>
          </cell>
          <cell r="D7228" t="str">
            <v>PREEMPT RECEIVING UNIT, AS PER PLAN</v>
          </cell>
          <cell r="G7228">
            <v>0</v>
          </cell>
        </row>
        <row r="7229">
          <cell r="A7229" t="str">
            <v>809E69220</v>
          </cell>
          <cell r="C7229" t="str">
            <v>FT</v>
          </cell>
          <cell r="D7229" t="str">
            <v>PREEMPT DETECTOR CABLE</v>
          </cell>
          <cell r="G7229">
            <v>0</v>
          </cell>
        </row>
        <row r="7230">
          <cell r="A7230" t="str">
            <v>809E69221</v>
          </cell>
          <cell r="C7230" t="str">
            <v>FT</v>
          </cell>
          <cell r="D7230" t="str">
            <v>PREEMPT DETECTOR CABLE, AS PER PLAN</v>
          </cell>
          <cell r="G7230">
            <v>0</v>
          </cell>
        </row>
        <row r="7231">
          <cell r="A7231" t="str">
            <v>809E69230</v>
          </cell>
          <cell r="C7231" t="str">
            <v>EACH</v>
          </cell>
          <cell r="D7231" t="str">
            <v>PREEMPT PHASE SELECTOR</v>
          </cell>
          <cell r="G7231">
            <v>0</v>
          </cell>
        </row>
        <row r="7232">
          <cell r="A7232" t="str">
            <v>809E69231</v>
          </cell>
          <cell r="C7232" t="str">
            <v>EACH</v>
          </cell>
          <cell r="D7232" t="str">
            <v>PREEMPT PHASE SELECTOR, AS PER PLAN</v>
          </cell>
          <cell r="G7232">
            <v>0</v>
          </cell>
        </row>
        <row r="7233">
          <cell r="A7233" t="str">
            <v>809E69240</v>
          </cell>
          <cell r="C7233" t="str">
            <v>EACH</v>
          </cell>
          <cell r="D7233" t="str">
            <v>PREEMPT CONFIRMATION LIGHT</v>
          </cell>
          <cell r="G7233">
            <v>0</v>
          </cell>
        </row>
        <row r="7234">
          <cell r="A7234" t="str">
            <v>809E69241</v>
          </cell>
          <cell r="C7234" t="str">
            <v>EACH</v>
          </cell>
          <cell r="D7234" t="str">
            <v>PREEMPT CONFIRMATION LIGHT, AS PER PLAN</v>
          </cell>
          <cell r="G7234">
            <v>0</v>
          </cell>
        </row>
        <row r="7235">
          <cell r="A7235" t="str">
            <v>809E70000</v>
          </cell>
          <cell r="C7235" t="str">
            <v>LS</v>
          </cell>
          <cell r="D7235" t="str">
            <v>MAINTAINING ITS DURING CONSTRUCTION</v>
          </cell>
          <cell r="G7235">
            <v>0</v>
          </cell>
        </row>
        <row r="7236">
          <cell r="A7236" t="str">
            <v>809E70050</v>
          </cell>
          <cell r="C7236" t="str">
            <v>LS</v>
          </cell>
          <cell r="D7236" t="str">
            <v>AS-BUILT CONSTRUCTION PLANS</v>
          </cell>
          <cell r="F7236" t="str">
            <v>FOR ITS PROJECTS ONLY</v>
          </cell>
          <cell r="G7236">
            <v>0</v>
          </cell>
        </row>
        <row r="7237">
          <cell r="A7237" t="str">
            <v>809E70100</v>
          </cell>
          <cell r="C7237" t="str">
            <v>LS</v>
          </cell>
          <cell r="D7237" t="str">
            <v>TRAINING</v>
          </cell>
          <cell r="F7237" t="str">
            <v>FOR ITS PROJECTS ONLY</v>
          </cell>
          <cell r="G7237">
            <v>0</v>
          </cell>
        </row>
        <row r="7238">
          <cell r="A7238" t="str">
            <v>809E99000</v>
          </cell>
          <cell r="B7238" t="str">
            <v>Y</v>
          </cell>
          <cell r="C7238" t="str">
            <v>LS</v>
          </cell>
          <cell r="D7238" t="str">
            <v>SPECIAL - ITS</v>
          </cell>
          <cell r="F7238" t="str">
            <v>DESIGN BUILD PROJECTS ONLY</v>
          </cell>
          <cell r="G7238">
            <v>0</v>
          </cell>
        </row>
        <row r="7239">
          <cell r="A7239" t="str">
            <v>810E00100</v>
          </cell>
          <cell r="B7239" t="str">
            <v>Y</v>
          </cell>
          <cell r="C7239" t="str">
            <v>EACH</v>
          </cell>
          <cell r="D7239" t="str">
            <v>VITAL INDUCTIVE LOOP PROCESSOR SYSTEM</v>
          </cell>
          <cell r="F7239" t="str">
            <v>DESIGN BUILD PROJECTS ONLY</v>
          </cell>
          <cell r="G7239">
            <v>0</v>
          </cell>
        </row>
        <row r="7240">
          <cell r="A7240" t="str">
            <v>810E00101</v>
          </cell>
          <cell r="C7240" t="str">
            <v>EACH</v>
          </cell>
          <cell r="D7240" t="str">
            <v>VITAL INDUCTIVE LOOP PROCESSOR SYSTEM, AS PER PLAN</v>
          </cell>
          <cell r="G7240">
            <v>0</v>
          </cell>
        </row>
        <row r="7241">
          <cell r="A7241" t="str">
            <v>811E10000</v>
          </cell>
          <cell r="C7241" t="str">
            <v>EACH</v>
          </cell>
          <cell r="D7241" t="str">
            <v>GREEN UNINTERRUPTIBLE POWER SUPPLY (UPS)</v>
          </cell>
          <cell r="G7241">
            <v>0</v>
          </cell>
        </row>
        <row r="7242">
          <cell r="A7242" t="str">
            <v>811E10001</v>
          </cell>
          <cell r="C7242" t="str">
            <v>EACH</v>
          </cell>
          <cell r="D7242" t="str">
            <v>GREEN UNINTERRUPTIBLE POWER SUPPLY (UPS), AS PER PLAN</v>
          </cell>
          <cell r="G7242">
            <v>0</v>
          </cell>
        </row>
        <row r="7243">
          <cell r="A7243" t="str">
            <v>812E10000</v>
          </cell>
          <cell r="C7243" t="str">
            <v>EACH</v>
          </cell>
          <cell r="D7243" t="str">
            <v>PRECAST LIGHT POLE FOUNDATION</v>
          </cell>
          <cell r="G7243">
            <v>0</v>
          </cell>
        </row>
        <row r="7244">
          <cell r="A7244" t="str">
            <v>812E10001</v>
          </cell>
          <cell r="C7244" t="str">
            <v>EACH</v>
          </cell>
          <cell r="D7244" t="str">
            <v>PRECAST LIGHT POLE FOUNDATION, AS PER PLAN</v>
          </cell>
          <cell r="G7244">
            <v>0</v>
          </cell>
        </row>
        <row r="7245">
          <cell r="A7245" t="str">
            <v>814E00010</v>
          </cell>
          <cell r="C7245" t="str">
            <v>EACH</v>
          </cell>
          <cell r="D7245" t="str">
            <v>INTERSTATE ELONGATED ROUTE SHIELD SYMBOL MARKING, TYPE B125</v>
          </cell>
          <cell r="G7245">
            <v>0</v>
          </cell>
        </row>
        <row r="7246">
          <cell r="A7246" t="str">
            <v>814E00012</v>
          </cell>
          <cell r="C7246" t="str">
            <v>EACH</v>
          </cell>
          <cell r="D7246" t="str">
            <v>US ROUTE SHIELD SYMBOL MARKING, TYPE B125</v>
          </cell>
          <cell r="G7246">
            <v>0</v>
          </cell>
        </row>
        <row r="7247">
          <cell r="A7247" t="str">
            <v>814E00014</v>
          </cell>
          <cell r="C7247" t="str">
            <v>EACH</v>
          </cell>
          <cell r="D7247" t="str">
            <v>STATE ROUTE SHIELD SYMBOL MARKING, TYPE B125</v>
          </cell>
          <cell r="G7247">
            <v>0</v>
          </cell>
        </row>
        <row r="7248">
          <cell r="A7248" t="str">
            <v>814E00016</v>
          </cell>
          <cell r="C7248" t="str">
            <v>EACH</v>
          </cell>
          <cell r="D7248" t="str">
            <v>CARDINAL DIRECTION (NORTH, SOUTH, WEST &amp; EAST) MARKING, TYPE B125</v>
          </cell>
          <cell r="G7248">
            <v>0</v>
          </cell>
        </row>
        <row r="7249">
          <cell r="A7249" t="str">
            <v>814E00018</v>
          </cell>
          <cell r="C7249" t="str">
            <v>EACH</v>
          </cell>
          <cell r="D7249" t="str">
            <v>REMOVAL OF PAVEMENT MARKING</v>
          </cell>
          <cell r="G7249">
            <v>0</v>
          </cell>
        </row>
        <row r="7250">
          <cell r="A7250" t="str">
            <v>814E00020</v>
          </cell>
          <cell r="C7250" t="str">
            <v>SF</v>
          </cell>
          <cell r="D7250" t="str">
            <v>REMOVAL OF PAVEMENT MARKING</v>
          </cell>
          <cell r="G7250">
            <v>0</v>
          </cell>
        </row>
        <row r="7251">
          <cell r="A7251" t="str">
            <v>815E30000</v>
          </cell>
          <cell r="C7251" t="str">
            <v>EACH</v>
          </cell>
          <cell r="D7251" t="str">
            <v>SPREAD SPECTRUM RADIO</v>
          </cell>
          <cell r="G7251">
            <v>0</v>
          </cell>
        </row>
        <row r="7252">
          <cell r="A7252" t="str">
            <v>815E30001</v>
          </cell>
          <cell r="C7252" t="str">
            <v>EACH</v>
          </cell>
          <cell r="D7252" t="str">
            <v>SPREAD SPECTRUM RADIO, AS PER PLAN</v>
          </cell>
          <cell r="G7252">
            <v>0</v>
          </cell>
        </row>
        <row r="7253">
          <cell r="A7253" t="str">
            <v>815E30100</v>
          </cell>
          <cell r="C7253" t="str">
            <v>LS</v>
          </cell>
          <cell r="D7253" t="str">
            <v>TRAINING FOR SPREAD SPECTRUM RADIO</v>
          </cell>
          <cell r="G7253">
            <v>0</v>
          </cell>
        </row>
        <row r="7254">
          <cell r="A7254" t="str">
            <v>816E30000</v>
          </cell>
          <cell r="C7254" t="str">
            <v>EACH</v>
          </cell>
          <cell r="D7254" t="str">
            <v>VIDEO DETECTION SYSTEM</v>
          </cell>
          <cell r="G7254">
            <v>0</v>
          </cell>
        </row>
        <row r="7255">
          <cell r="A7255" t="str">
            <v>816E30001</v>
          </cell>
          <cell r="C7255" t="str">
            <v>EACH</v>
          </cell>
          <cell r="D7255" t="str">
            <v>VIDEO DETECTION SYSTEM, AS PER PLAN</v>
          </cell>
          <cell r="G7255">
            <v>0</v>
          </cell>
        </row>
        <row r="7256">
          <cell r="A7256" t="str">
            <v>816E30100</v>
          </cell>
          <cell r="C7256" t="str">
            <v>LS</v>
          </cell>
          <cell r="D7256" t="str">
            <v>TRAINING FOR VIDEO DETECTION SYSTEM</v>
          </cell>
          <cell r="G7256">
            <v>0</v>
          </cell>
        </row>
        <row r="7257">
          <cell r="A7257" t="str">
            <v>818E30000</v>
          </cell>
          <cell r="C7257" t="str">
            <v>EACH</v>
          </cell>
          <cell r="D7257" t="str">
            <v>PROGRAMMABLE LOGIC CONTROLLER (PLC), (BASIC OR ADVANCED)</v>
          </cell>
          <cell r="G7257">
            <v>0</v>
          </cell>
        </row>
        <row r="7258">
          <cell r="A7258" t="str">
            <v>819E10000</v>
          </cell>
          <cell r="C7258" t="str">
            <v>EACH</v>
          </cell>
          <cell r="D7258" t="str">
            <v>RAILROAD PREEMPTION INTERFACE</v>
          </cell>
          <cell r="F7258" t="str">
            <v>(Required) LOCATION REQUIRED</v>
          </cell>
          <cell r="G7258">
            <v>1</v>
          </cell>
        </row>
        <row r="7259">
          <cell r="A7259" t="str">
            <v>819E10001</v>
          </cell>
          <cell r="C7259" t="str">
            <v>EACH</v>
          </cell>
          <cell r="D7259" t="str">
            <v>RAILROAD PREEMPTION INTERFACE, AS PER PLAN</v>
          </cell>
          <cell r="F7259" t="str">
            <v>(Required) LOCATION REQUIRED</v>
          </cell>
          <cell r="G7259">
            <v>1</v>
          </cell>
        </row>
        <row r="7260">
          <cell r="A7260" t="str">
            <v>820E10001</v>
          </cell>
          <cell r="C7260" t="str">
            <v>EACH</v>
          </cell>
          <cell r="D7260" t="str">
            <v>INSTRUMENTATION ENCLOSURE, AS PER PLAN</v>
          </cell>
          <cell r="F7260" t="str">
            <v>(Required) SEE SS820 FOR SUPP DESCRIPTION</v>
          </cell>
          <cell r="G7260">
            <v>1</v>
          </cell>
        </row>
        <row r="7261">
          <cell r="A7261" t="str">
            <v>822E10000</v>
          </cell>
          <cell r="C7261" t="str">
            <v>SY</v>
          </cell>
          <cell r="D7261" t="str">
            <v>HOT IN-PLACE RECYCLING, INTERMEDIATE COURSE</v>
          </cell>
          <cell r="F7261" t="str">
            <v>SEE SS820 FOR SUPP DESCRIPTION</v>
          </cell>
          <cell r="G7261">
            <v>0</v>
          </cell>
        </row>
        <row r="7262">
          <cell r="A7262" t="str">
            <v>823E10000</v>
          </cell>
          <cell r="C7262" t="str">
            <v>CY</v>
          </cell>
          <cell r="D7262" t="str">
            <v>ASPHALT CONCRETE SURFACE COURSE, TYPE 1, (448)</v>
          </cell>
          <cell r="G7262">
            <v>0</v>
          </cell>
        </row>
        <row r="7263">
          <cell r="A7263" t="str">
            <v>823E15000</v>
          </cell>
          <cell r="C7263" t="str">
            <v>CY</v>
          </cell>
          <cell r="D7263" t="str">
            <v>ASPHALT CONCRETE INTERMEDIATE COURSE, TYPE 1, (448)</v>
          </cell>
          <cell r="G7263">
            <v>0</v>
          </cell>
        </row>
        <row r="7264">
          <cell r="A7264" t="str">
            <v>823E20000</v>
          </cell>
          <cell r="C7264" t="str">
            <v>CY</v>
          </cell>
          <cell r="D7264" t="str">
            <v>ASPHALT CONCRETE INTERMEDIATE COURSE, TYPE 2, (448)</v>
          </cell>
          <cell r="G7264">
            <v>0</v>
          </cell>
        </row>
        <row r="7265">
          <cell r="A7265" t="str">
            <v>823E40000</v>
          </cell>
          <cell r="C7265" t="str">
            <v>CY</v>
          </cell>
          <cell r="D7265" t="str">
            <v>ASPHALT CONCRETE SURFACE COURSE, TYPE 1, (449)</v>
          </cell>
          <cell r="G7265">
            <v>0</v>
          </cell>
        </row>
        <row r="7266">
          <cell r="A7266" t="str">
            <v>823E41000</v>
          </cell>
          <cell r="C7266" t="str">
            <v>CY</v>
          </cell>
          <cell r="D7266" t="str">
            <v>ASPHALT CONCRETE INTERMEDIATE COURSE, TYPE 1, (449)</v>
          </cell>
          <cell r="G7266">
            <v>0</v>
          </cell>
        </row>
        <row r="7267">
          <cell r="A7267" t="str">
            <v>823E42000</v>
          </cell>
          <cell r="C7267" t="str">
            <v>CY</v>
          </cell>
          <cell r="D7267" t="str">
            <v>ASPHALT CONCRETE INTERMEDIATE COURSE, TYPE 2, (449)</v>
          </cell>
          <cell r="G7267">
            <v>0</v>
          </cell>
        </row>
        <row r="7268">
          <cell r="A7268" t="str">
            <v>824E00010</v>
          </cell>
          <cell r="C7268" t="str">
            <v>LS</v>
          </cell>
          <cell r="D7268" t="str">
            <v>SYSTEM ANALYSIS</v>
          </cell>
          <cell r="G7268">
            <v>0</v>
          </cell>
        </row>
        <row r="7269">
          <cell r="A7269" t="str">
            <v>824E00011</v>
          </cell>
          <cell r="C7269" t="str">
            <v>LS</v>
          </cell>
          <cell r="D7269" t="str">
            <v>SYSTEM ANALYSIS, AS PER PLAN</v>
          </cell>
          <cell r="G7269">
            <v>0</v>
          </cell>
        </row>
        <row r="7270">
          <cell r="A7270" t="str">
            <v>826E10000</v>
          </cell>
          <cell r="C7270" t="str">
            <v>CY</v>
          </cell>
          <cell r="D7270" t="str">
            <v>ASPHALT CONCRETE SURFACE COURSE, TYPE 1, (448), FIBER TYPE A</v>
          </cell>
          <cell r="G7270">
            <v>0</v>
          </cell>
        </row>
        <row r="7271">
          <cell r="A7271" t="str">
            <v>826E10001</v>
          </cell>
          <cell r="C7271" t="str">
            <v>CY</v>
          </cell>
          <cell r="D7271" t="str">
            <v>ASPHALT CONCRETE SURFACE COURSE, TYPE 1, (448), FIBER TYPE A, AS PER PLAN</v>
          </cell>
          <cell r="G7271">
            <v>0</v>
          </cell>
        </row>
        <row r="7272">
          <cell r="A7272" t="str">
            <v>826E10020</v>
          </cell>
          <cell r="C7272" t="str">
            <v>CY</v>
          </cell>
          <cell r="D7272" t="str">
            <v>ASPHALT CONCRETE SURFACE COURSE, TYPE 1, (448), FIBER TYPE B</v>
          </cell>
          <cell r="G7272">
            <v>0</v>
          </cell>
        </row>
        <row r="7273">
          <cell r="A7273" t="str">
            <v>826E10021</v>
          </cell>
          <cell r="C7273" t="str">
            <v>CY</v>
          </cell>
          <cell r="D7273" t="str">
            <v>ASPHALT CONCRETE SURFACE COURSE, TYPE 1, (448), FIBER TYPE B, AS PER PLAN</v>
          </cell>
          <cell r="G7273">
            <v>0</v>
          </cell>
        </row>
        <row r="7274">
          <cell r="A7274" t="str">
            <v>826E10040</v>
          </cell>
          <cell r="C7274" t="str">
            <v>CY</v>
          </cell>
          <cell r="D7274" t="str">
            <v>ASPHALT CONCRETE SURFACE COURSE, TYPE 1, (448), FIBER TYPE C</v>
          </cell>
          <cell r="G7274">
            <v>0</v>
          </cell>
        </row>
        <row r="7275">
          <cell r="A7275" t="str">
            <v>826E10041</v>
          </cell>
          <cell r="C7275" t="str">
            <v>CY</v>
          </cell>
          <cell r="D7275" t="str">
            <v>ASPHALT CONCRETE SURFACE COURSE, TYPE 1, (448), FIBER TYPE C, AS PER PLAN</v>
          </cell>
          <cell r="G7275">
            <v>0</v>
          </cell>
        </row>
        <row r="7276">
          <cell r="A7276" t="str">
            <v>826E10300</v>
          </cell>
          <cell r="C7276" t="str">
            <v>CY</v>
          </cell>
          <cell r="D7276" t="str">
            <v>ASPHALT CONCRETE INTERMEDIATE COURSE, TYPE 2, (448), FIBER TYPE A</v>
          </cell>
          <cell r="G7276">
            <v>0</v>
          </cell>
        </row>
        <row r="7277">
          <cell r="A7277" t="str">
            <v>826E10301</v>
          </cell>
          <cell r="C7277" t="str">
            <v>CY</v>
          </cell>
          <cell r="D7277" t="str">
            <v>ASPHALT CONCRETE INTERMEDIATE COURSE, TYPE 2, (448), FIBER TYPE A, AS PER PLAN</v>
          </cell>
          <cell r="G7277">
            <v>0</v>
          </cell>
        </row>
        <row r="7278">
          <cell r="A7278" t="str">
            <v>826E10400</v>
          </cell>
          <cell r="C7278" t="str">
            <v>CY</v>
          </cell>
          <cell r="D7278" t="str">
            <v>ASPHALT CONCRETE INTERMEDIATE COURSE, TYPE 2, (448), FIBER TYPE B</v>
          </cell>
          <cell r="G7278">
            <v>0</v>
          </cell>
        </row>
        <row r="7279">
          <cell r="A7279" t="str">
            <v>826E10500</v>
          </cell>
          <cell r="C7279" t="str">
            <v>CY</v>
          </cell>
          <cell r="D7279" t="str">
            <v>ASPHALT CONCRETE INTERMEDIATE COURSE, TYPE 2, (448), FIBER TYPE C</v>
          </cell>
          <cell r="G7279">
            <v>0</v>
          </cell>
        </row>
        <row r="7280">
          <cell r="A7280" t="str">
            <v>826E10600</v>
          </cell>
          <cell r="C7280" t="str">
            <v>CY</v>
          </cell>
          <cell r="D7280" t="str">
            <v>ASPHALT CONCRETE SURFACE COURSE, 442 12.5MM, (448), FIBER TYPE A</v>
          </cell>
          <cell r="G7280">
            <v>0</v>
          </cell>
        </row>
        <row r="7281">
          <cell r="A7281" t="str">
            <v>826E10620</v>
          </cell>
          <cell r="C7281" t="str">
            <v>CY</v>
          </cell>
          <cell r="D7281" t="str">
            <v>ASPHALT CONCRETE SURFACE COURSE, 442 12.5MM, (448), FIBER TYPE B</v>
          </cell>
          <cell r="G7281">
            <v>0</v>
          </cell>
        </row>
        <row r="7282">
          <cell r="A7282" t="str">
            <v>826E10640</v>
          </cell>
          <cell r="C7282" t="str">
            <v>CY</v>
          </cell>
          <cell r="D7282" t="str">
            <v>ASPHALT CONCRETE SURFACE COURSE, 442 12.5MM, (448), FIBER TYPE C</v>
          </cell>
          <cell r="G7282">
            <v>0</v>
          </cell>
        </row>
        <row r="7283">
          <cell r="A7283" t="str">
            <v>826E10700</v>
          </cell>
          <cell r="C7283" t="str">
            <v>CY</v>
          </cell>
          <cell r="D7283" t="str">
            <v>ASPHALT CONCRETE INTERMEDIATE COURSE, 442 19MM, (448), FIBER TYPE A</v>
          </cell>
          <cell r="G7283">
            <v>0</v>
          </cell>
        </row>
        <row r="7284">
          <cell r="A7284" t="str">
            <v>826E10720</v>
          </cell>
          <cell r="C7284" t="str">
            <v>CY</v>
          </cell>
          <cell r="D7284" t="str">
            <v>ASPHALT CONCRETE INTERMEDIATE COURSE, 442 19MM, (448), FIBER TYPE B</v>
          </cell>
          <cell r="G7284">
            <v>0</v>
          </cell>
        </row>
        <row r="7285">
          <cell r="A7285" t="str">
            <v>826E10740</v>
          </cell>
          <cell r="C7285" t="str">
            <v>CY</v>
          </cell>
          <cell r="D7285" t="str">
            <v>ASPHALT CONCRETE INTERMEDIATE COURSE, 442 19MM, (448), FIBER TYPE C</v>
          </cell>
          <cell r="G7285">
            <v>0</v>
          </cell>
        </row>
        <row r="7286">
          <cell r="A7286" t="str">
            <v>826E20000</v>
          </cell>
          <cell r="C7286" t="str">
            <v>CY</v>
          </cell>
          <cell r="D7286" t="str">
            <v>ASPHALT CONCRETE, MISC.:</v>
          </cell>
          <cell r="F7286" t="str">
            <v>(Required) ADD SUPPLEMENTAL DESCRIPTION</v>
          </cell>
          <cell r="G7286">
            <v>1</v>
          </cell>
        </row>
        <row r="7287">
          <cell r="A7287" t="str">
            <v>826E30000</v>
          </cell>
          <cell r="C7287" t="str">
            <v>CY</v>
          </cell>
          <cell r="D7287" t="str">
            <v>ASPHALT CONCRETE SURFACE COURSE, TYPE 1, (449), FIBER TYPE A</v>
          </cell>
          <cell r="F7287" t="str">
            <v>ADD SUPPLEMENTAL DESCRIPTION</v>
          </cell>
          <cell r="G7287">
            <v>0</v>
          </cell>
        </row>
        <row r="7288">
          <cell r="A7288" t="str">
            <v>826E30020</v>
          </cell>
          <cell r="C7288" t="str">
            <v>CY</v>
          </cell>
          <cell r="D7288" t="str">
            <v>ASPHALT CONCRETE SURFACE COURSE, TYPE 1, (449), FIBER TYPE B</v>
          </cell>
          <cell r="G7288">
            <v>0</v>
          </cell>
        </row>
        <row r="7289">
          <cell r="A7289" t="str">
            <v>826E30040</v>
          </cell>
          <cell r="C7289" t="str">
            <v>CY</v>
          </cell>
          <cell r="D7289" t="str">
            <v>ASPHALT CONCRETE SURFACE COURSE, TYPE 1, (449), FIBER TYPE C</v>
          </cell>
          <cell r="G7289">
            <v>0</v>
          </cell>
        </row>
        <row r="7290">
          <cell r="A7290" t="str">
            <v>826E30100</v>
          </cell>
          <cell r="C7290" t="str">
            <v>CY</v>
          </cell>
          <cell r="D7290" t="str">
            <v>ASPHALT CONCRETE INTERMEDIATE COURSE, TYPE 2, (449), FIBER TYPE A</v>
          </cell>
          <cell r="G7290">
            <v>0</v>
          </cell>
        </row>
        <row r="7291">
          <cell r="A7291" t="str">
            <v>826E30120</v>
          </cell>
          <cell r="C7291" t="str">
            <v>CY</v>
          </cell>
          <cell r="D7291" t="str">
            <v>ASPHALT CONCRETE INTERMEDIATE COURSE, TYPE 2, (449), FIBER TYPE B</v>
          </cell>
          <cell r="G7291">
            <v>0</v>
          </cell>
        </row>
        <row r="7292">
          <cell r="A7292" t="str">
            <v>826E30140</v>
          </cell>
          <cell r="C7292" t="str">
            <v>CY</v>
          </cell>
          <cell r="D7292" t="str">
            <v>ASPHALT CONCRETE INTERMEDIATE COURSE, TYPE 2, (449), FIBER TYPE C</v>
          </cell>
          <cell r="G7292">
            <v>0</v>
          </cell>
        </row>
        <row r="7293">
          <cell r="A7293" t="str">
            <v>826E30600</v>
          </cell>
          <cell r="C7293" t="str">
            <v>CY</v>
          </cell>
          <cell r="D7293" t="str">
            <v>ASPHALT CONCRETE SURFACE COURSE, 442 12.5MM, (449), FIBER TYPE A</v>
          </cell>
          <cell r="G7293">
            <v>0</v>
          </cell>
        </row>
        <row r="7294">
          <cell r="A7294" t="str">
            <v>826E30620</v>
          </cell>
          <cell r="C7294" t="str">
            <v>CY</v>
          </cell>
          <cell r="D7294" t="str">
            <v>ASPHALT CONCRETE SURFACE COURSE, 442 12.5MM, (449), FIBER TYPE B</v>
          </cell>
          <cell r="G7294">
            <v>0</v>
          </cell>
        </row>
        <row r="7295">
          <cell r="A7295" t="str">
            <v>826E30640</v>
          </cell>
          <cell r="C7295" t="str">
            <v>CY</v>
          </cell>
          <cell r="D7295" t="str">
            <v>ASPHALT CONCRETE SURFACE COURSE, 442 12.5MM, (449), FIBER TYPE C</v>
          </cell>
          <cell r="G7295">
            <v>0</v>
          </cell>
        </row>
        <row r="7296">
          <cell r="A7296" t="str">
            <v>826E30700</v>
          </cell>
          <cell r="C7296" t="str">
            <v>CY</v>
          </cell>
          <cell r="D7296" t="str">
            <v>ASPHALT CONCRETE INTERMEDIATE COURSE, 442 19MM, (449), FIBER TYPE A</v>
          </cell>
          <cell r="G7296">
            <v>0</v>
          </cell>
        </row>
        <row r="7297">
          <cell r="A7297" t="str">
            <v>826E30720</v>
          </cell>
          <cell r="C7297" t="str">
            <v>CY</v>
          </cell>
          <cell r="D7297" t="str">
            <v>ASPHALT CONCRETE INTERMEDIATE COURSE, 442 19MM, (449), FIBER TYPE B</v>
          </cell>
          <cell r="G7297">
            <v>0</v>
          </cell>
        </row>
        <row r="7298">
          <cell r="A7298" t="str">
            <v>826E30740</v>
          </cell>
          <cell r="C7298" t="str">
            <v>CY</v>
          </cell>
          <cell r="D7298" t="str">
            <v>ASPHALT CONCRETE INTERMEDIATE COURSE, 442 19MM, (449), FIBER TYPE C</v>
          </cell>
          <cell r="G7298">
            <v>0</v>
          </cell>
        </row>
        <row r="7299">
          <cell r="A7299" t="str">
            <v>827E10000</v>
          </cell>
          <cell r="C7299" t="str">
            <v>SY</v>
          </cell>
          <cell r="D7299" t="str">
            <v>PAVEMENT REMOVED</v>
          </cell>
          <cell r="G7299">
            <v>0</v>
          </cell>
        </row>
        <row r="7300">
          <cell r="A7300" t="str">
            <v>827E10001</v>
          </cell>
          <cell r="C7300" t="str">
            <v>SY</v>
          </cell>
          <cell r="D7300" t="str">
            <v>PAVEMENT REMOVED, AS PER PLAN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(Required) 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(Required) 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(Required) 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(Required) 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(Required) 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F7325" t="str">
            <v xml:space="preserve">(Required) 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F7326" t="str">
            <v xml:space="preserve">(Required) 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(Required) 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(Required) 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(Required) 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(Required) 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(Required) 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(Required) 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(Required) 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(Required) 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(Required) 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(Required) 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(Required) 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(Required) 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(Required) 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(Required) 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(Required) 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(Required) 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(Required) 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(Required) 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(Required) 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(Required) 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(Required) 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(Required) 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(Required) 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(Required) 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(Required) 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(Required) 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(Required) 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(Required) 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(Required) 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(Required) 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(Required) 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(Required) 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(Required) 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(Required) 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(Required) 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(Required) 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(Required) 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(Required) 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(Required) 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(Required) 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F7600" t="str">
            <v xml:space="preserve">(Required) 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(Required) 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(Required) 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(Required) 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(Required) 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(Required) 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(Required) 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(Required) 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(Required) 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(Required) 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(Required) 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(Required) 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(Required) 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(Required) 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(Required) 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(Required) 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(Required) 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(Required) 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(Required) 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(Required) 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(Required) 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(Required) 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(Required) 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(Required) 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(Required) 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31"/>
  <sheetViews>
    <sheetView showGridLines="0" tabSelected="1" zoomScale="90" zoomScaleNormal="90" workbookViewId="0">
      <selection activeCell="R79" sqref="R79"/>
    </sheetView>
  </sheetViews>
  <sheetFormatPr defaultRowHeight="12.75" customHeight="1" x14ac:dyDescent="0.2"/>
  <cols>
    <col min="1" max="1" width="2.5703125" style="6" customWidth="1"/>
    <col min="2" max="2" width="9.140625" style="6"/>
    <col min="3" max="3" width="2.7109375" style="6" customWidth="1"/>
    <col min="4" max="4" width="15.42578125" style="6" customWidth="1"/>
    <col min="5" max="5" width="4.28515625" style="6" customWidth="1"/>
    <col min="6" max="6" width="15.42578125" style="6" customWidth="1"/>
    <col min="7" max="7" width="5.7109375" style="9" customWidth="1"/>
    <col min="8" max="8" width="9.7109375" style="6" customWidth="1"/>
    <col min="9" max="9" width="9.7109375" style="10" customWidth="1"/>
    <col min="10" max="30" width="9.7109375" style="6" customWidth="1"/>
    <col min="31" max="31" width="2.7109375" style="6" customWidth="1"/>
    <col min="32" max="16384" width="9.140625" style="6"/>
  </cols>
  <sheetData>
    <row r="1" spans="1:38" ht="12.75" customHeight="1" x14ac:dyDescent="0.2">
      <c r="A1" s="6">
        <v>1</v>
      </c>
      <c r="D1" s="3"/>
      <c r="E1" s="3"/>
      <c r="F1" s="4" t="s">
        <v>13</v>
      </c>
      <c r="G1" s="4" t="s">
        <v>20</v>
      </c>
      <c r="H1" s="3" t="s">
        <v>21</v>
      </c>
      <c r="I1" s="2"/>
      <c r="J1" s="2"/>
      <c r="K1" s="2"/>
      <c r="L1" s="41"/>
      <c r="M1" s="2"/>
      <c r="N1" s="2"/>
      <c r="O1" s="2"/>
      <c r="P1" s="41"/>
      <c r="Q1" s="41"/>
      <c r="R1" s="41"/>
      <c r="S1" s="41"/>
      <c r="T1" s="41"/>
      <c r="U1" s="41"/>
      <c r="V1" s="41"/>
      <c r="W1" s="2"/>
      <c r="X1" s="2"/>
      <c r="Y1" s="2"/>
      <c r="Z1" s="2"/>
      <c r="AA1" s="2"/>
      <c r="AB1" s="2"/>
      <c r="AC1" s="42"/>
      <c r="AD1" s="42"/>
    </row>
    <row r="2" spans="1:38" ht="12.75" customHeight="1" x14ac:dyDescent="0.2">
      <c r="D2" s="3"/>
      <c r="E2" s="3"/>
      <c r="F2" s="4" t="s">
        <v>11</v>
      </c>
      <c r="G2" s="4" t="s">
        <v>22</v>
      </c>
      <c r="H2" s="3" t="s">
        <v>24</v>
      </c>
      <c r="I2" s="2"/>
      <c r="J2" s="2"/>
      <c r="K2" s="2"/>
      <c r="L2" s="41"/>
      <c r="M2" s="2"/>
      <c r="N2" s="2"/>
      <c r="O2" s="2"/>
      <c r="P2" s="41"/>
      <c r="Q2" s="41"/>
      <c r="R2" s="41"/>
      <c r="S2" s="41"/>
      <c r="T2" s="41"/>
      <c r="U2" s="41"/>
      <c r="V2" s="41"/>
      <c r="W2" s="2"/>
      <c r="X2" s="2"/>
      <c r="Y2" s="2"/>
      <c r="Z2" s="2"/>
      <c r="AA2" s="2"/>
      <c r="AB2" s="2"/>
      <c r="AC2" s="42"/>
      <c r="AD2" s="42"/>
    </row>
    <row r="3" spans="1:38" ht="12.75" customHeight="1" x14ac:dyDescent="0.2">
      <c r="D3" s="3"/>
      <c r="E3" s="4"/>
      <c r="F3" s="4"/>
      <c r="G3" s="4" t="s">
        <v>23</v>
      </c>
      <c r="H3" s="3" t="s">
        <v>26</v>
      </c>
      <c r="I3" s="2"/>
      <c r="J3" s="2"/>
      <c r="K3" s="2"/>
      <c r="L3" s="3"/>
      <c r="M3" s="2"/>
      <c r="N3" s="2"/>
      <c r="O3" s="2"/>
      <c r="P3" s="3"/>
      <c r="Q3" s="3"/>
      <c r="R3" s="3"/>
      <c r="S3" s="3"/>
      <c r="T3" s="3"/>
      <c r="U3" s="3"/>
      <c r="V3" s="3"/>
      <c r="W3" s="2"/>
      <c r="X3" s="2"/>
      <c r="Y3" s="2"/>
      <c r="Z3" s="2"/>
      <c r="AA3" s="2"/>
      <c r="AB3" s="2"/>
      <c r="AC3" s="42"/>
      <c r="AD3" s="42"/>
    </row>
    <row r="4" spans="1:38" ht="12.75" customHeight="1" x14ac:dyDescent="0.2">
      <c r="D4" s="3"/>
      <c r="E4" s="4"/>
      <c r="F4" s="5"/>
      <c r="G4" s="4" t="s">
        <v>25</v>
      </c>
      <c r="H4" s="3" t="s">
        <v>27</v>
      </c>
      <c r="I4" s="2"/>
      <c r="J4" s="2"/>
      <c r="K4" s="2"/>
      <c r="L4" s="3"/>
      <c r="M4" s="2"/>
      <c r="N4" s="2"/>
      <c r="O4" s="2"/>
      <c r="P4" s="3"/>
      <c r="Q4" s="3"/>
      <c r="R4" s="3"/>
      <c r="S4" s="3"/>
      <c r="T4" s="3"/>
      <c r="U4" s="3"/>
      <c r="V4" s="3"/>
      <c r="W4" s="2"/>
      <c r="X4" s="2"/>
      <c r="Y4" s="2"/>
      <c r="Z4" s="2"/>
      <c r="AA4" s="2"/>
      <c r="AB4" s="2"/>
      <c r="AC4" s="42"/>
      <c r="AD4" s="42"/>
    </row>
    <row r="5" spans="1:38" ht="12.75" customHeight="1" x14ac:dyDescent="0.2">
      <c r="D5" s="3"/>
      <c r="E5" s="4"/>
      <c r="F5" s="5"/>
      <c r="G5" s="4"/>
      <c r="H5" s="3"/>
      <c r="I5" s="2"/>
      <c r="J5" s="2"/>
      <c r="K5" s="2"/>
      <c r="L5" s="3"/>
      <c r="M5" s="2"/>
      <c r="N5" s="2"/>
      <c r="O5" s="2"/>
      <c r="P5" s="3"/>
      <c r="Q5" s="3"/>
      <c r="R5" s="3"/>
      <c r="S5" s="3"/>
      <c r="T5" s="3"/>
      <c r="U5" s="3"/>
      <c r="V5" s="3"/>
      <c r="W5" s="2"/>
      <c r="X5" s="2"/>
      <c r="Y5" s="2"/>
      <c r="Z5" s="2"/>
      <c r="AA5" s="2"/>
      <c r="AB5" s="2"/>
      <c r="AC5" s="42"/>
      <c r="AD5" s="42"/>
    </row>
    <row r="6" spans="1:38" ht="12.75" customHeight="1" x14ac:dyDescent="0.2">
      <c r="D6" s="3"/>
      <c r="E6" s="4"/>
      <c r="F6" s="5"/>
      <c r="G6" s="4"/>
      <c r="H6" s="3"/>
      <c r="I6" s="2"/>
      <c r="J6" s="2"/>
      <c r="K6" s="2"/>
      <c r="L6" s="3"/>
      <c r="M6" s="2"/>
      <c r="N6" s="2"/>
      <c r="O6" s="2"/>
      <c r="P6" s="3"/>
      <c r="Q6" s="3"/>
      <c r="R6" s="3"/>
      <c r="S6" s="3"/>
      <c r="T6" s="3"/>
      <c r="U6" s="3"/>
      <c r="V6" s="3"/>
      <c r="W6" s="2"/>
      <c r="X6" s="2"/>
      <c r="Y6" s="2"/>
      <c r="Z6" s="2"/>
      <c r="AA6" s="2"/>
      <c r="AB6" s="2"/>
      <c r="AC6" s="42"/>
      <c r="AD6" s="42"/>
    </row>
    <row r="7" spans="1:38" ht="12.75" customHeight="1" x14ac:dyDescent="0.2">
      <c r="D7" s="3"/>
      <c r="E7" s="7"/>
      <c r="F7" s="5"/>
      <c r="G7" s="8" t="s">
        <v>12</v>
      </c>
      <c r="H7" s="8"/>
      <c r="I7" s="2"/>
      <c r="J7" s="2"/>
      <c r="K7" s="2"/>
      <c r="L7" s="3"/>
      <c r="M7" s="2"/>
      <c r="N7" s="2"/>
      <c r="O7" s="2"/>
      <c r="P7" s="3"/>
      <c r="Q7" s="3"/>
      <c r="R7" s="3"/>
      <c r="S7" s="3"/>
      <c r="T7" s="3"/>
      <c r="U7" s="3"/>
      <c r="V7" s="3"/>
      <c r="W7" s="2"/>
      <c r="X7" s="2"/>
      <c r="Y7" s="2"/>
      <c r="Z7" s="2"/>
      <c r="AA7" s="2"/>
      <c r="AB7" s="2"/>
      <c r="AC7" s="42"/>
      <c r="AD7" s="42"/>
    </row>
    <row r="8" spans="1:38" ht="12.75" customHeight="1" thickBot="1" x14ac:dyDescent="0.25"/>
    <row r="9" spans="1:38" ht="12.75" customHeight="1" thickBot="1" x14ac:dyDescent="0.25">
      <c r="B9" s="46" t="s">
        <v>17</v>
      </c>
      <c r="D9" s="71">
        <f>AF9</f>
        <v>1</v>
      </c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F9" s="43">
        <v>1</v>
      </c>
      <c r="AG9" s="44" t="s">
        <v>14</v>
      </c>
      <c r="AH9" s="12"/>
      <c r="AI9" s="12"/>
      <c r="AJ9" s="12"/>
      <c r="AK9" s="12"/>
      <c r="AL9" s="12"/>
    </row>
    <row r="10" spans="1:38" ht="12.75" customHeight="1" thickBot="1" x14ac:dyDescent="0.25">
      <c r="B10" s="47">
        <v>22</v>
      </c>
      <c r="D10" s="11"/>
      <c r="E10" s="11"/>
      <c r="F10" s="11"/>
      <c r="G10" s="11"/>
      <c r="H10" s="11"/>
      <c r="I10" s="12"/>
      <c r="J10" s="12"/>
      <c r="K10" s="12"/>
      <c r="L10" s="13" t="s">
        <v>15</v>
      </c>
      <c r="M10" s="45" t="s">
        <v>32</v>
      </c>
      <c r="N10" s="45" t="s">
        <v>33</v>
      </c>
      <c r="O10" s="45"/>
      <c r="P10" s="45" t="s">
        <v>41</v>
      </c>
      <c r="Q10" s="45" t="s">
        <v>42</v>
      </c>
      <c r="R10" s="45" t="s">
        <v>57</v>
      </c>
      <c r="S10" s="45" t="s">
        <v>31</v>
      </c>
      <c r="T10" s="45" t="s">
        <v>34</v>
      </c>
      <c r="U10" s="45" t="s">
        <v>35</v>
      </c>
      <c r="V10" s="45" t="s">
        <v>36</v>
      </c>
      <c r="W10" s="45" t="s">
        <v>36</v>
      </c>
      <c r="X10" s="45" t="s">
        <v>52</v>
      </c>
      <c r="Y10" s="45" t="s">
        <v>37</v>
      </c>
      <c r="Z10" s="45" t="s">
        <v>38</v>
      </c>
      <c r="AA10" s="45" t="s">
        <v>53</v>
      </c>
      <c r="AB10" s="45" t="s">
        <v>54</v>
      </c>
      <c r="AC10" s="45" t="s">
        <v>56</v>
      </c>
      <c r="AD10" s="45" t="s">
        <v>55</v>
      </c>
    </row>
    <row r="11" spans="1:38" ht="12.75" customHeight="1" x14ac:dyDescent="0.2">
      <c r="D11" s="11"/>
      <c r="E11" s="11"/>
      <c r="F11" s="11"/>
      <c r="G11" s="11"/>
      <c r="H11" s="11"/>
      <c r="I11" s="12"/>
      <c r="J11" s="12"/>
      <c r="K11" s="12"/>
      <c r="L11" s="13" t="s">
        <v>16</v>
      </c>
      <c r="M11" s="15"/>
      <c r="N11" s="15" t="s">
        <v>45</v>
      </c>
      <c r="O11" s="15"/>
      <c r="P11" s="15"/>
      <c r="Q11" s="15"/>
      <c r="R11" s="15" t="s">
        <v>46</v>
      </c>
      <c r="S11" s="15" t="s">
        <v>43</v>
      </c>
      <c r="T11" s="15" t="s">
        <v>43</v>
      </c>
      <c r="U11" s="15" t="s">
        <v>44</v>
      </c>
      <c r="V11" s="15" t="s">
        <v>39</v>
      </c>
      <c r="W11" s="15" t="s">
        <v>40</v>
      </c>
      <c r="X11" s="15" t="s">
        <v>50</v>
      </c>
      <c r="Y11" s="15" t="s">
        <v>51</v>
      </c>
      <c r="Z11" s="15"/>
      <c r="AA11" s="15"/>
      <c r="AB11" s="15"/>
      <c r="AC11" s="15" t="s">
        <v>58</v>
      </c>
      <c r="AD11" s="15"/>
    </row>
    <row r="12" spans="1:38" ht="12.75" customHeight="1" x14ac:dyDescent="0.2">
      <c r="D12" s="12"/>
      <c r="E12" s="12"/>
      <c r="F12" s="1"/>
      <c r="G12" s="16"/>
      <c r="H12" s="12"/>
      <c r="I12" s="11"/>
      <c r="J12" s="12"/>
      <c r="K12" s="12"/>
      <c r="L12" s="13" t="s">
        <v>7</v>
      </c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</row>
    <row r="13" spans="1:38" ht="12.75" customHeight="1" thickBot="1" x14ac:dyDescent="0.25">
      <c r="D13" s="12"/>
      <c r="E13" s="12"/>
      <c r="F13" s="1"/>
      <c r="G13" s="16"/>
      <c r="H13" s="12"/>
      <c r="I13" s="11"/>
      <c r="J13" s="12"/>
      <c r="K13" s="12"/>
      <c r="L13" s="13" t="s">
        <v>8</v>
      </c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</row>
    <row r="14" spans="1:38" ht="12.75" customHeight="1" x14ac:dyDescent="0.2">
      <c r="B14" s="72" t="s">
        <v>18</v>
      </c>
      <c r="D14" s="61" t="s">
        <v>2</v>
      </c>
      <c r="E14" s="62"/>
      <c r="F14" s="63"/>
      <c r="G14" s="67" t="s">
        <v>9</v>
      </c>
      <c r="H14" s="69" t="s">
        <v>0</v>
      </c>
      <c r="I14" s="69" t="s">
        <v>10</v>
      </c>
      <c r="J14" s="69" t="s">
        <v>30</v>
      </c>
      <c r="K14" s="69" t="s">
        <v>29</v>
      </c>
      <c r="L14" s="69" t="s">
        <v>3</v>
      </c>
      <c r="M14" s="18" t="str">
        <f t="shared" ref="M14:AD14" si="0">IF(OR(TRIM(M10)=0,TRIM(M10)=""),"",IF(IFERROR(TRIM(INDEX(QryItemNamed,MATCH(TRIM(M10),ITEM,0),2)),"")="Y","SPECIAL",LEFT(IFERROR(TRIM(INDEX(ITEM,MATCH(TRIM(M10),ITEM,0))),""),3)))</f>
        <v>202</v>
      </c>
      <c r="N14" s="18" t="str">
        <f t="shared" si="0"/>
        <v>203</v>
      </c>
      <c r="O14" s="18" t="str">
        <f t="shared" si="0"/>
        <v/>
      </c>
      <c r="P14" s="18" t="str">
        <f t="shared" si="0"/>
        <v>204</v>
      </c>
      <c r="Q14" s="18" t="str">
        <f t="shared" si="0"/>
        <v>SPECIAL</v>
      </c>
      <c r="R14" s="18" t="str">
        <f t="shared" si="0"/>
        <v>411</v>
      </c>
      <c r="S14" s="18" t="str">
        <f t="shared" si="0"/>
        <v>254</v>
      </c>
      <c r="T14" s="18" t="str">
        <f t="shared" si="0"/>
        <v>301</v>
      </c>
      <c r="U14" s="18" t="str">
        <f t="shared" si="0"/>
        <v>304</v>
      </c>
      <c r="V14" s="18" t="str">
        <f t="shared" si="0"/>
        <v>407</v>
      </c>
      <c r="W14" s="18" t="str">
        <f t="shared" si="0"/>
        <v>407</v>
      </c>
      <c r="X14" s="18" t="str">
        <f t="shared" si="0"/>
        <v>424</v>
      </c>
      <c r="Y14" s="18" t="str">
        <f t="shared" si="0"/>
        <v>441</v>
      </c>
      <c r="Z14" s="18" t="str">
        <f t="shared" si="0"/>
        <v>875</v>
      </c>
      <c r="AA14" s="18" t="str">
        <f t="shared" si="0"/>
        <v>617</v>
      </c>
      <c r="AB14" s="18" t="str">
        <f t="shared" si="0"/>
        <v>209</v>
      </c>
      <c r="AC14" s="18" t="str">
        <f t="shared" si="0"/>
        <v>442</v>
      </c>
      <c r="AD14" s="18" t="str">
        <f t="shared" si="0"/>
        <v>605</v>
      </c>
    </row>
    <row r="15" spans="1:38" ht="12.75" customHeight="1" x14ac:dyDescent="0.2">
      <c r="B15" s="73"/>
      <c r="D15" s="64"/>
      <c r="E15" s="65"/>
      <c r="F15" s="66"/>
      <c r="G15" s="68"/>
      <c r="H15" s="70"/>
      <c r="I15" s="70"/>
      <c r="J15" s="70"/>
      <c r="K15" s="70"/>
      <c r="L15" s="70"/>
      <c r="M15" s="51" t="str">
        <f t="shared" ref="M15:AD15" si="1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PAVEMENT REMOVED</v>
      </c>
      <c r="N15" s="51" t="str">
        <f t="shared" si="1"/>
        <v>EXCAVATION, 9"</v>
      </c>
      <c r="O15" s="51" t="str">
        <f t="shared" si="1"/>
        <v/>
      </c>
      <c r="P15" s="51" t="str">
        <f t="shared" si="1"/>
        <v>EXCAVATION OF SUBGRADE</v>
      </c>
      <c r="Q15" s="51" t="str">
        <f t="shared" si="1"/>
        <v>GEOCELL, SUBGRADE</v>
      </c>
      <c r="R15" s="51" t="str">
        <f t="shared" si="1"/>
        <v>STABILIZED CRUSHED AGGREGATE, 4"</v>
      </c>
      <c r="S15" s="51" t="str">
        <f t="shared" si="1"/>
        <v>PAVEMENT PLANING, ASPHALT CONCRETE, (3")</v>
      </c>
      <c r="T15" s="51" t="str">
        <f t="shared" si="1"/>
        <v>ASPHALT CONCRETE BASE, PG64-22, (449), (3")</v>
      </c>
      <c r="U15" s="51" t="str">
        <f t="shared" si="1"/>
        <v>AGGREGATE BASE, (6")</v>
      </c>
      <c r="V15" s="51" t="str">
        <f t="shared" si="1"/>
        <v>TACK COAT, (0.055 GAL/SY)</v>
      </c>
      <c r="W15" s="51" t="str">
        <f t="shared" si="1"/>
        <v>TACK COAT, (0.085 GAL/SY)</v>
      </c>
      <c r="X15" s="51" t="str">
        <f t="shared" si="1"/>
        <v>FINE GRADED POLYMER ASPHALT CONCRETE, TYPE B, (448), (1")</v>
      </c>
      <c r="Y15" s="51" t="str">
        <f t="shared" si="1"/>
        <v>ASPHALT CONCRETE INTERMEDIATE COURSE, TYPE 2, (446), (2")</v>
      </c>
      <c r="Z15" s="51" t="str">
        <f t="shared" si="1"/>
        <v>LONGITUDINAL JOINT ADHESIVE</v>
      </c>
      <c r="AA15" s="51" t="str">
        <f t="shared" si="1"/>
        <v>COMPACTED AGGREGATE</v>
      </c>
      <c r="AB15" s="51" t="str">
        <f t="shared" si="1"/>
        <v>LINEAR GRADING</v>
      </c>
      <c r="AC15" s="51" t="str">
        <f t="shared" si="1"/>
        <v>ASPHALT CONCRETE, MISC.: BUTT JOINT INTERSECTIONS</v>
      </c>
      <c r="AD15" s="51" t="str">
        <f t="shared" si="1"/>
        <v>AGGREGATE DRAINS</v>
      </c>
    </row>
    <row r="16" spans="1:38" ht="12.75" customHeight="1" x14ac:dyDescent="0.2">
      <c r="B16" s="73"/>
      <c r="D16" s="64"/>
      <c r="E16" s="65"/>
      <c r="F16" s="66"/>
      <c r="G16" s="68"/>
      <c r="H16" s="70"/>
      <c r="I16" s="70"/>
      <c r="J16" s="70"/>
      <c r="K16" s="70"/>
      <c r="L16" s="70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</row>
    <row r="17" spans="2:30" ht="12.75" customHeight="1" x14ac:dyDescent="0.2">
      <c r="B17" s="73"/>
      <c r="D17" s="64"/>
      <c r="E17" s="65"/>
      <c r="F17" s="66"/>
      <c r="G17" s="68"/>
      <c r="H17" s="70"/>
      <c r="I17" s="70"/>
      <c r="J17" s="70"/>
      <c r="K17" s="70"/>
      <c r="L17" s="70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</row>
    <row r="18" spans="2:30" ht="12.75" customHeight="1" x14ac:dyDescent="0.2">
      <c r="B18" s="73"/>
      <c r="D18" s="64"/>
      <c r="E18" s="65"/>
      <c r="F18" s="66"/>
      <c r="G18" s="68"/>
      <c r="H18" s="70"/>
      <c r="I18" s="70"/>
      <c r="J18" s="70"/>
      <c r="K18" s="70"/>
      <c r="L18" s="70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</row>
    <row r="19" spans="2:30" ht="12.75" customHeight="1" x14ac:dyDescent="0.2">
      <c r="B19" s="73"/>
      <c r="D19" s="64"/>
      <c r="E19" s="65"/>
      <c r="F19" s="66"/>
      <c r="G19" s="68"/>
      <c r="H19" s="70"/>
      <c r="I19" s="70"/>
      <c r="J19" s="70"/>
      <c r="K19" s="70"/>
      <c r="L19" s="70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</row>
    <row r="20" spans="2:30" ht="12.75" customHeight="1" x14ac:dyDescent="0.2">
      <c r="B20" s="73"/>
      <c r="D20" s="64"/>
      <c r="E20" s="65"/>
      <c r="F20" s="66"/>
      <c r="G20" s="68"/>
      <c r="H20" s="70"/>
      <c r="I20" s="70"/>
      <c r="J20" s="70"/>
      <c r="K20" s="70"/>
      <c r="L20" s="70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</row>
    <row r="21" spans="2:30" ht="12.75" customHeight="1" x14ac:dyDescent="0.2">
      <c r="B21" s="73"/>
      <c r="D21" s="64"/>
      <c r="E21" s="65"/>
      <c r="F21" s="66"/>
      <c r="G21" s="68"/>
      <c r="H21" s="70"/>
      <c r="I21" s="70"/>
      <c r="J21" s="70"/>
      <c r="K21" s="70"/>
      <c r="L21" s="70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2:30" ht="12.75" customHeight="1" x14ac:dyDescent="0.2">
      <c r="B22" s="73"/>
      <c r="D22" s="64"/>
      <c r="E22" s="65"/>
      <c r="F22" s="66"/>
      <c r="G22" s="68"/>
      <c r="H22" s="70"/>
      <c r="I22" s="70"/>
      <c r="J22" s="70"/>
      <c r="K22" s="70"/>
      <c r="L22" s="70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</row>
    <row r="23" spans="2:30" ht="12.75" customHeight="1" x14ac:dyDescent="0.2">
      <c r="B23" s="73"/>
      <c r="D23" s="64"/>
      <c r="E23" s="65"/>
      <c r="F23" s="66"/>
      <c r="G23" s="68"/>
      <c r="H23" s="70"/>
      <c r="I23" s="70"/>
      <c r="J23" s="70"/>
      <c r="K23" s="70"/>
      <c r="L23" s="70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</row>
    <row r="24" spans="2:30" ht="12.75" customHeight="1" x14ac:dyDescent="0.2">
      <c r="B24" s="73"/>
      <c r="D24" s="64"/>
      <c r="E24" s="65"/>
      <c r="F24" s="66"/>
      <c r="G24" s="68"/>
      <c r="H24" s="70"/>
      <c r="I24" s="70"/>
      <c r="J24" s="70"/>
      <c r="K24" s="70"/>
      <c r="L24" s="70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</row>
    <row r="25" spans="2:30" ht="12.75" customHeight="1" x14ac:dyDescent="0.2">
      <c r="B25" s="73"/>
      <c r="D25" s="64"/>
      <c r="E25" s="65"/>
      <c r="F25" s="66"/>
      <c r="G25" s="68"/>
      <c r="H25" s="70"/>
      <c r="I25" s="70"/>
      <c r="J25" s="70"/>
      <c r="K25" s="70"/>
      <c r="L25" s="70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</row>
    <row r="26" spans="2:30" ht="12.75" customHeight="1" x14ac:dyDescent="0.2">
      <c r="B26" s="73"/>
      <c r="D26" s="64"/>
      <c r="E26" s="65"/>
      <c r="F26" s="66"/>
      <c r="G26" s="68"/>
      <c r="H26" s="70"/>
      <c r="I26" s="70"/>
      <c r="J26" s="70"/>
      <c r="K26" s="70"/>
      <c r="L26" s="70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</row>
    <row r="27" spans="2:30" ht="12.75" customHeight="1" thickBot="1" x14ac:dyDescent="0.25">
      <c r="B27" s="74"/>
      <c r="D27" s="54"/>
      <c r="E27" s="54"/>
      <c r="F27" s="54"/>
      <c r="G27" s="19"/>
      <c r="H27" s="20"/>
      <c r="I27" s="21" t="s">
        <v>6</v>
      </c>
      <c r="J27" s="21" t="s">
        <v>6</v>
      </c>
      <c r="K27" s="21" t="s">
        <v>28</v>
      </c>
      <c r="L27" s="21" t="s">
        <v>28</v>
      </c>
      <c r="M27" s="21" t="str">
        <f t="shared" ref="M27:AD27" si="2">IF(OR(TRIM(M10)=0,TRIM(M10)=""),"",IF(IFERROR(TRIM(INDEX(QryItemNamed,MATCH(TRIM(M10),ITEM,0),3)),"")="LS","",IFERROR(TRIM(INDEX(QryItemNamed,MATCH(TRIM(M10),ITEM,0),3)),"")))</f>
        <v>SY</v>
      </c>
      <c r="N27" s="21" t="str">
        <f t="shared" si="2"/>
        <v>CY</v>
      </c>
      <c r="O27" s="21" t="str">
        <f t="shared" si="2"/>
        <v/>
      </c>
      <c r="P27" s="21" t="str">
        <f t="shared" si="2"/>
        <v>CY</v>
      </c>
      <c r="Q27" s="21" t="str">
        <f t="shared" si="2"/>
        <v>SY</v>
      </c>
      <c r="R27" s="21" t="str">
        <f t="shared" si="2"/>
        <v>CY</v>
      </c>
      <c r="S27" s="21" t="str">
        <f t="shared" si="2"/>
        <v>SY</v>
      </c>
      <c r="T27" s="21" t="str">
        <f t="shared" si="2"/>
        <v>CY</v>
      </c>
      <c r="U27" s="21" t="str">
        <f t="shared" si="2"/>
        <v>CY</v>
      </c>
      <c r="V27" s="21" t="str">
        <f t="shared" si="2"/>
        <v>GAL</v>
      </c>
      <c r="W27" s="21" t="str">
        <f t="shared" si="2"/>
        <v>GAL</v>
      </c>
      <c r="X27" s="21" t="str">
        <f t="shared" si="2"/>
        <v>CY</v>
      </c>
      <c r="Y27" s="21" t="str">
        <f t="shared" si="2"/>
        <v>CY</v>
      </c>
      <c r="Z27" s="21" t="str">
        <f t="shared" si="2"/>
        <v>LB</v>
      </c>
      <c r="AA27" s="21" t="str">
        <f t="shared" si="2"/>
        <v>CY</v>
      </c>
      <c r="AB27" s="21" t="str">
        <f t="shared" si="2"/>
        <v>MILE</v>
      </c>
      <c r="AC27" s="21" t="str">
        <f t="shared" si="2"/>
        <v>CY</v>
      </c>
      <c r="AD27" s="21" t="str">
        <f t="shared" si="2"/>
        <v>FT</v>
      </c>
    </row>
    <row r="28" spans="2:30" ht="12.75" customHeight="1" x14ac:dyDescent="0.2">
      <c r="B28" s="49">
        <v>4</v>
      </c>
      <c r="D28" s="22">
        <v>100009.33</v>
      </c>
      <c r="E28" s="23"/>
      <c r="F28" s="22">
        <v>100354.75</v>
      </c>
      <c r="G28" s="24"/>
      <c r="H28" s="23"/>
      <c r="I28" s="25">
        <f>IF(D28&lt;&gt;"",F28-D28,"")</f>
        <v>345.41999999999825</v>
      </c>
      <c r="J28" s="25">
        <v>27.5</v>
      </c>
      <c r="K28" s="25">
        <f>IF(D28&lt;&gt;"",I28*J28/9,"")</f>
        <v>1055.4499999999946</v>
      </c>
      <c r="L28" s="25">
        <f>10797/9</f>
        <v>1199.6666666666667</v>
      </c>
      <c r="M28" s="25"/>
      <c r="N28" s="25"/>
      <c r="O28" s="25"/>
      <c r="P28" s="25"/>
      <c r="Q28" s="25"/>
      <c r="R28" s="25"/>
      <c r="S28" s="25">
        <f>L28</f>
        <v>1199.6666666666667</v>
      </c>
      <c r="T28" s="25"/>
      <c r="U28" s="25"/>
      <c r="V28" s="25">
        <f>S28*0.055</f>
        <v>65.981666666666669</v>
      </c>
      <c r="W28" s="25">
        <f>S28*0.085</f>
        <v>101.97166666666668</v>
      </c>
      <c r="X28" s="25">
        <f>S28*(1/36)</f>
        <v>33.324074074074076</v>
      </c>
      <c r="Y28" s="25">
        <f>S28*(2/36)</f>
        <v>66.648148148148152</v>
      </c>
      <c r="Z28" s="25">
        <f>I28/6</f>
        <v>57.569999999999709</v>
      </c>
      <c r="AA28" s="25"/>
      <c r="AB28" s="25"/>
      <c r="AC28" s="26"/>
      <c r="AD28" s="25"/>
    </row>
    <row r="29" spans="2:30" ht="12.75" customHeight="1" x14ac:dyDescent="0.2">
      <c r="B29" s="49">
        <v>4</v>
      </c>
      <c r="D29" s="22">
        <v>100398.43</v>
      </c>
      <c r="E29" s="23"/>
      <c r="F29" s="22">
        <v>101083.66</v>
      </c>
      <c r="G29" s="24"/>
      <c r="H29" s="23"/>
      <c r="I29" s="25">
        <f t="shared" ref="I29:I86" si="3">IF(D29&lt;&gt;"",F29-D29,"")</f>
        <v>685.23000000001048</v>
      </c>
      <c r="J29" s="25">
        <v>27</v>
      </c>
      <c r="K29" s="27">
        <f t="shared" ref="K29:K86" si="4">IF(D29&lt;&gt;"",I29*J29/9,"")</f>
        <v>2055.6900000000314</v>
      </c>
      <c r="L29" s="25">
        <f>19274/9</f>
        <v>2141.5555555555557</v>
      </c>
      <c r="M29" s="25"/>
      <c r="N29" s="25"/>
      <c r="O29" s="25"/>
      <c r="P29" s="25"/>
      <c r="Q29" s="25"/>
      <c r="R29" s="25"/>
      <c r="S29" s="25">
        <f t="shared" ref="S29:S30" si="5">L29</f>
        <v>2141.5555555555557</v>
      </c>
      <c r="T29" s="25"/>
      <c r="U29" s="25"/>
      <c r="V29" s="25">
        <f t="shared" ref="V29:V30" si="6">S29*0.055</f>
        <v>117.78555555555556</v>
      </c>
      <c r="W29" s="25">
        <f t="shared" ref="W29:W30" si="7">S29*0.085</f>
        <v>182.03222222222223</v>
      </c>
      <c r="X29" s="25">
        <f t="shared" ref="X29:X30" si="8">S29*(1/36)</f>
        <v>59.487654320987652</v>
      </c>
      <c r="Y29" s="25">
        <f t="shared" ref="Y29:Y30" si="9">S29*(2/36)</f>
        <v>118.9753086419753</v>
      </c>
      <c r="Z29" s="25">
        <f t="shared" ref="Z29:Z55" si="10">I29/6</f>
        <v>114.20500000000175</v>
      </c>
      <c r="AA29" s="25"/>
      <c r="AB29" s="25"/>
      <c r="AC29" s="26"/>
      <c r="AD29" s="27"/>
    </row>
    <row r="30" spans="2:30" ht="12.75" customHeight="1" x14ac:dyDescent="0.2">
      <c r="B30" s="49">
        <v>4</v>
      </c>
      <c r="D30" s="28">
        <v>101205.67</v>
      </c>
      <c r="E30" s="29"/>
      <c r="F30" s="28">
        <v>103973</v>
      </c>
      <c r="G30" s="30"/>
      <c r="H30" s="29"/>
      <c r="I30" s="27">
        <f t="shared" si="3"/>
        <v>2767.3300000000017</v>
      </c>
      <c r="J30" s="27">
        <v>22</v>
      </c>
      <c r="K30" s="27">
        <f t="shared" si="4"/>
        <v>6764.5844444444483</v>
      </c>
      <c r="L30" s="27">
        <f>63505/9</f>
        <v>7056.1111111111113</v>
      </c>
      <c r="M30" s="25"/>
      <c r="N30" s="25"/>
      <c r="O30" s="25"/>
      <c r="P30" s="25"/>
      <c r="Q30" s="25"/>
      <c r="R30" s="25"/>
      <c r="S30" s="25">
        <f t="shared" si="5"/>
        <v>7056.1111111111113</v>
      </c>
      <c r="T30" s="25"/>
      <c r="U30" s="25"/>
      <c r="V30" s="25">
        <f t="shared" si="6"/>
        <v>388.08611111111111</v>
      </c>
      <c r="W30" s="25">
        <f t="shared" si="7"/>
        <v>599.7694444444445</v>
      </c>
      <c r="X30" s="25">
        <f t="shared" si="8"/>
        <v>196.00308641975309</v>
      </c>
      <c r="Y30" s="25">
        <f t="shared" si="9"/>
        <v>392.00617283950618</v>
      </c>
      <c r="Z30" s="25">
        <f t="shared" si="10"/>
        <v>461.22166666666698</v>
      </c>
      <c r="AA30" s="25">
        <f>(((3/12)*2*I30)/27)*2</f>
        <v>102.49370370370377</v>
      </c>
      <c r="AB30" s="27">
        <f>(I30/5280)*2</f>
        <v>1.0482310606060612</v>
      </c>
      <c r="AC30" s="26"/>
      <c r="AD30" s="27"/>
    </row>
    <row r="31" spans="2:30" ht="12.75" customHeight="1" x14ac:dyDescent="0.2">
      <c r="B31" s="49"/>
      <c r="D31" s="28"/>
      <c r="E31" s="29"/>
      <c r="F31" s="28"/>
      <c r="G31" s="30"/>
      <c r="H31" s="29"/>
      <c r="I31" s="27"/>
      <c r="J31" s="27"/>
      <c r="K31" s="27"/>
      <c r="L31" s="27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7"/>
      <c r="AC31" s="26"/>
      <c r="AD31" s="27"/>
    </row>
    <row r="32" spans="2:30" ht="12.75" customHeight="1" x14ac:dyDescent="0.2">
      <c r="B32" s="49">
        <v>1</v>
      </c>
      <c r="D32" s="28">
        <v>103973</v>
      </c>
      <c r="E32" s="29"/>
      <c r="F32" s="28">
        <v>106182.87</v>
      </c>
      <c r="G32" s="30"/>
      <c r="H32" s="29"/>
      <c r="I32" s="27">
        <f t="shared" si="3"/>
        <v>2209.8699999999953</v>
      </c>
      <c r="J32" s="27">
        <v>19.5</v>
      </c>
      <c r="K32" s="27">
        <f t="shared" si="4"/>
        <v>4788.0516666666563</v>
      </c>
      <c r="L32" s="27">
        <f>M32+S32</f>
        <v>4829.5555555555557</v>
      </c>
      <c r="M32" s="25">
        <f>(10571+10791)/9</f>
        <v>2373.5555555555557</v>
      </c>
      <c r="N32" s="25">
        <f>M32*(9/36)</f>
        <v>593.38888888888891</v>
      </c>
      <c r="O32" s="25"/>
      <c r="P32" s="25">
        <f>M32*(6/36)</f>
        <v>395.59259259259261</v>
      </c>
      <c r="Q32" s="25">
        <f>M32</f>
        <v>2373.5555555555557</v>
      </c>
      <c r="R32" s="25">
        <f>M32*(6/36)</f>
        <v>395.59259259259261</v>
      </c>
      <c r="S32" s="25">
        <f>22104/9</f>
        <v>2456</v>
      </c>
      <c r="T32" s="25">
        <f>M32*(3/36)</f>
        <v>197.7962962962963</v>
      </c>
      <c r="U32" s="25">
        <f>M32*(6/36)</f>
        <v>395.59259259259261</v>
      </c>
      <c r="V32" s="25">
        <f>L32*0.055</f>
        <v>265.62555555555554</v>
      </c>
      <c r="W32" s="25">
        <f>L32*0.085</f>
        <v>410.51222222222225</v>
      </c>
      <c r="X32" s="25">
        <f>L32*(1/36)</f>
        <v>134.15432098765433</v>
      </c>
      <c r="Y32" s="25">
        <f>L32*(2/36)</f>
        <v>268.30864197530866</v>
      </c>
      <c r="Z32" s="25">
        <f t="shared" si="10"/>
        <v>368.31166666666587</v>
      </c>
      <c r="AA32" s="25">
        <f t="shared" ref="AA32:AA55" si="11">(((3/12)*2*I32)/27)*2</f>
        <v>81.84703703703687</v>
      </c>
      <c r="AB32" s="27">
        <f t="shared" ref="AB32:AB55" si="12">(I32/5280)*2</f>
        <v>0.83707196969696795</v>
      </c>
      <c r="AC32" s="26"/>
      <c r="AD32" s="30">
        <f>((I32/50)+1)*2</f>
        <v>90.394799999999819</v>
      </c>
    </row>
    <row r="33" spans="2:30" ht="12.75" customHeight="1" x14ac:dyDescent="0.2">
      <c r="B33" s="49">
        <v>1</v>
      </c>
      <c r="D33" s="28">
        <v>106182.87</v>
      </c>
      <c r="E33" s="29"/>
      <c r="F33" s="28">
        <v>106262.87</v>
      </c>
      <c r="G33" s="30"/>
      <c r="H33" s="29"/>
      <c r="I33" s="27">
        <f t="shared" si="3"/>
        <v>80</v>
      </c>
      <c r="J33" s="27">
        <v>19.5</v>
      </c>
      <c r="K33" s="27">
        <f t="shared" si="4"/>
        <v>173.33333333333334</v>
      </c>
      <c r="L33" s="27">
        <f>1574/9</f>
        <v>174.88888888888889</v>
      </c>
      <c r="M33" s="25"/>
      <c r="N33" s="25"/>
      <c r="O33" s="27"/>
      <c r="P33" s="25"/>
      <c r="Q33" s="25"/>
      <c r="R33" s="25"/>
      <c r="S33" s="25">
        <f>L33</f>
        <v>174.88888888888889</v>
      </c>
      <c r="T33" s="25"/>
      <c r="U33" s="25"/>
      <c r="V33" s="25">
        <f t="shared" ref="V33:V55" si="13">L33*0.055</f>
        <v>9.6188888888888879</v>
      </c>
      <c r="W33" s="25">
        <f t="shared" ref="W33:W55" si="14">L33*0.085</f>
        <v>14.865555555555556</v>
      </c>
      <c r="X33" s="25">
        <f t="shared" ref="X33:X55" si="15">L33*(1/36)</f>
        <v>4.8580246913580245</v>
      </c>
      <c r="Y33" s="25">
        <f t="shared" ref="Y33:Y55" si="16">L33*(2/36)</f>
        <v>9.716049382716049</v>
      </c>
      <c r="Z33" s="25">
        <f t="shared" ref="Z33" si="17">I33/6</f>
        <v>13.333333333333334</v>
      </c>
      <c r="AA33" s="25">
        <f t="shared" si="11"/>
        <v>2.9629629629629628</v>
      </c>
      <c r="AB33" s="27">
        <f t="shared" si="12"/>
        <v>3.0303030303030304E-2</v>
      </c>
      <c r="AC33" s="26"/>
      <c r="AD33" s="30"/>
    </row>
    <row r="34" spans="2:30" ht="12.75" customHeight="1" x14ac:dyDescent="0.2">
      <c r="B34" s="49">
        <v>1</v>
      </c>
      <c r="D34" s="28">
        <v>106262.87</v>
      </c>
      <c r="E34" s="29"/>
      <c r="F34" s="28">
        <v>107960.56</v>
      </c>
      <c r="G34" s="30"/>
      <c r="H34" s="29"/>
      <c r="I34" s="27">
        <f t="shared" si="3"/>
        <v>1697.6900000000023</v>
      </c>
      <c r="J34" s="27">
        <v>19.5</v>
      </c>
      <c r="K34" s="27">
        <f t="shared" si="4"/>
        <v>3678.3283333333384</v>
      </c>
      <c r="L34" s="27">
        <f>M34+S34</f>
        <v>3693.1111111111113</v>
      </c>
      <c r="M34" s="25">
        <f>(7793+8468)/9</f>
        <v>1806.7777777777778</v>
      </c>
      <c r="N34" s="25">
        <f>M34*(9/36)</f>
        <v>451.69444444444446</v>
      </c>
      <c r="O34" s="25"/>
      <c r="P34" s="25">
        <f>M34*(6/36)</f>
        <v>301.12962962962962</v>
      </c>
      <c r="Q34" s="25">
        <f>M34</f>
        <v>1806.7777777777778</v>
      </c>
      <c r="R34" s="25">
        <f>M34*(6/36)</f>
        <v>301.12962962962962</v>
      </c>
      <c r="S34" s="25">
        <f>16977/9</f>
        <v>1886.3333333333333</v>
      </c>
      <c r="T34" s="25">
        <f>M34*(3/36)</f>
        <v>150.56481481481481</v>
      </c>
      <c r="U34" s="25">
        <f>M34*(6/36)</f>
        <v>301.12962962962962</v>
      </c>
      <c r="V34" s="25">
        <f t="shared" si="13"/>
        <v>203.12111111111113</v>
      </c>
      <c r="W34" s="25">
        <f t="shared" si="14"/>
        <v>313.91444444444448</v>
      </c>
      <c r="X34" s="25">
        <f t="shared" si="15"/>
        <v>102.58641975308642</v>
      </c>
      <c r="Y34" s="25">
        <f t="shared" si="16"/>
        <v>205.17283950617283</v>
      </c>
      <c r="Z34" s="25">
        <f t="shared" si="10"/>
        <v>282.94833333333372</v>
      </c>
      <c r="AA34" s="25">
        <f t="shared" si="11"/>
        <v>62.877407407407496</v>
      </c>
      <c r="AB34" s="27">
        <f t="shared" si="12"/>
        <v>0.64306439393939485</v>
      </c>
      <c r="AC34" s="26"/>
      <c r="AD34" s="30">
        <f t="shared" ref="AD34:AD54" si="18">((I34/50)+1)*2</f>
        <v>69.907600000000087</v>
      </c>
    </row>
    <row r="35" spans="2:30" ht="12.75" customHeight="1" x14ac:dyDescent="0.2">
      <c r="B35" s="49">
        <v>1</v>
      </c>
      <c r="D35" s="28">
        <v>107960.56</v>
      </c>
      <c r="E35" s="29"/>
      <c r="F35" s="28">
        <v>108029.27</v>
      </c>
      <c r="G35" s="30"/>
      <c r="H35" s="29"/>
      <c r="I35" s="27">
        <f t="shared" si="3"/>
        <v>68.710000000006403</v>
      </c>
      <c r="J35" s="27">
        <v>199.5</v>
      </c>
      <c r="K35" s="27">
        <f t="shared" si="4"/>
        <v>1523.0716666668086</v>
      </c>
      <c r="L35" s="27">
        <f>1362/9</f>
        <v>151.33333333333334</v>
      </c>
      <c r="M35" s="25"/>
      <c r="N35" s="25"/>
      <c r="O35" s="25"/>
      <c r="P35" s="25"/>
      <c r="Q35" s="25"/>
      <c r="R35" s="25"/>
      <c r="S35" s="25">
        <f>L35</f>
        <v>151.33333333333334</v>
      </c>
      <c r="T35" s="25"/>
      <c r="U35" s="25"/>
      <c r="V35" s="25">
        <f t="shared" ref="V35" si="19">L35*0.055</f>
        <v>8.3233333333333341</v>
      </c>
      <c r="W35" s="25">
        <f t="shared" ref="W35" si="20">L35*0.085</f>
        <v>12.863333333333335</v>
      </c>
      <c r="X35" s="25">
        <f t="shared" ref="X35" si="21">L35*(1/36)</f>
        <v>4.2037037037037042</v>
      </c>
      <c r="Y35" s="25">
        <f t="shared" ref="Y35" si="22">L35*(2/36)</f>
        <v>8.4074074074074083</v>
      </c>
      <c r="Z35" s="25">
        <f t="shared" si="10"/>
        <v>11.451666666667734</v>
      </c>
      <c r="AA35" s="25">
        <f t="shared" si="11"/>
        <v>2.544814814815052</v>
      </c>
      <c r="AB35" s="27">
        <f t="shared" si="12"/>
        <v>2.6026515151517576E-2</v>
      </c>
      <c r="AC35" s="26"/>
      <c r="AD35" s="30"/>
    </row>
    <row r="36" spans="2:30" ht="12.75" customHeight="1" x14ac:dyDescent="0.2">
      <c r="B36" s="49">
        <v>2</v>
      </c>
      <c r="D36" s="28">
        <v>108029.27</v>
      </c>
      <c r="E36" s="29"/>
      <c r="F36" s="28">
        <v>113174.95</v>
      </c>
      <c r="G36" s="30"/>
      <c r="H36" s="29"/>
      <c r="I36" s="27">
        <f t="shared" si="3"/>
        <v>5145.679999999993</v>
      </c>
      <c r="J36" s="27">
        <v>20</v>
      </c>
      <c r="K36" s="27">
        <f t="shared" si="4"/>
        <v>11434.844444444429</v>
      </c>
      <c r="L36" s="27">
        <f t="shared" ref="L36:L54" si="23">M36+S36</f>
        <v>11776.333333333332</v>
      </c>
      <c r="M36" s="25">
        <f>(25071+17536+11900)/9</f>
        <v>6056.333333333333</v>
      </c>
      <c r="N36" s="25">
        <f t="shared" ref="N36:N54" si="24">M36*(9/36)</f>
        <v>1514.0833333333333</v>
      </c>
      <c r="O36" s="25"/>
      <c r="P36" s="25">
        <f>M36*(6/36)</f>
        <v>1009.3888888888888</v>
      </c>
      <c r="Q36" s="25">
        <f t="shared" ref="Q36:Q54" si="25">M36</f>
        <v>6056.333333333333</v>
      </c>
      <c r="R36" s="25">
        <f>M36*(6/36)</f>
        <v>1009.3888888888888</v>
      </c>
      <c r="S36" s="25">
        <f>51480/9</f>
        <v>5720</v>
      </c>
      <c r="T36" s="25">
        <f t="shared" ref="T36:T54" si="26">M36*(3/36)</f>
        <v>504.6944444444444</v>
      </c>
      <c r="U36" s="25">
        <f t="shared" ref="U36:U54" si="27">M36*(6/36)</f>
        <v>1009.3888888888888</v>
      </c>
      <c r="V36" s="25">
        <f t="shared" si="13"/>
        <v>647.69833333333327</v>
      </c>
      <c r="W36" s="25">
        <f t="shared" si="14"/>
        <v>1000.9883333333333</v>
      </c>
      <c r="X36" s="25">
        <f t="shared" si="15"/>
        <v>327.12037037037032</v>
      </c>
      <c r="Y36" s="25">
        <f t="shared" si="16"/>
        <v>654.24074074074065</v>
      </c>
      <c r="Z36" s="25">
        <f t="shared" si="10"/>
        <v>857.61333333333221</v>
      </c>
      <c r="AA36" s="25">
        <f t="shared" si="11"/>
        <v>190.58074074074048</v>
      </c>
      <c r="AB36" s="27">
        <f t="shared" si="12"/>
        <v>1.9491212121212094</v>
      </c>
      <c r="AC36" s="26"/>
      <c r="AD36" s="30">
        <f t="shared" si="18"/>
        <v>207.82719999999972</v>
      </c>
    </row>
    <row r="37" spans="2:30" ht="12.75" customHeight="1" x14ac:dyDescent="0.2">
      <c r="B37" s="49">
        <v>2</v>
      </c>
      <c r="D37" s="28">
        <v>113174.95</v>
      </c>
      <c r="E37" s="29"/>
      <c r="F37" s="28">
        <v>113330.27</v>
      </c>
      <c r="G37" s="30"/>
      <c r="H37" s="29"/>
      <c r="I37" s="27">
        <f t="shared" si="3"/>
        <v>155.32000000000698</v>
      </c>
      <c r="J37" s="27"/>
      <c r="K37" s="27"/>
      <c r="L37" s="27">
        <f>3988/9</f>
        <v>443.11111111111109</v>
      </c>
      <c r="M37" s="25"/>
      <c r="N37" s="25"/>
      <c r="O37" s="25"/>
      <c r="P37" s="25"/>
      <c r="Q37" s="25"/>
      <c r="R37" s="25"/>
      <c r="S37" s="25">
        <f>L37</f>
        <v>443.11111111111109</v>
      </c>
      <c r="T37" s="25"/>
      <c r="U37" s="25"/>
      <c r="V37" s="25">
        <f t="shared" si="13"/>
        <v>24.371111111111109</v>
      </c>
      <c r="W37" s="25">
        <f t="shared" si="14"/>
        <v>37.664444444444442</v>
      </c>
      <c r="X37" s="25">
        <f t="shared" si="15"/>
        <v>12.308641975308641</v>
      </c>
      <c r="Y37" s="25">
        <f t="shared" si="16"/>
        <v>24.617283950617281</v>
      </c>
      <c r="Z37" s="25">
        <f t="shared" ref="Z37:Z38" si="28">I37/6</f>
        <v>25.886666666667832</v>
      </c>
      <c r="AA37" s="25">
        <f t="shared" si="11"/>
        <v>5.7525925925928512</v>
      </c>
      <c r="AB37" s="27">
        <f t="shared" si="12"/>
        <v>5.8833333333335978E-2</v>
      </c>
      <c r="AC37" s="26"/>
      <c r="AD37" s="30"/>
    </row>
    <row r="38" spans="2:30" ht="12.75" customHeight="1" x14ac:dyDescent="0.2">
      <c r="B38" s="49">
        <v>2</v>
      </c>
      <c r="D38" s="28">
        <v>113330.27</v>
      </c>
      <c r="E38" s="29"/>
      <c r="F38" s="28">
        <v>115867.34</v>
      </c>
      <c r="G38" s="30"/>
      <c r="H38" s="29"/>
      <c r="I38" s="27">
        <f t="shared" si="3"/>
        <v>2537.0699999999924</v>
      </c>
      <c r="J38" s="27">
        <v>19.5</v>
      </c>
      <c r="K38" s="27">
        <f t="shared" si="4"/>
        <v>5496.9849999999833</v>
      </c>
      <c r="L38" s="27">
        <f>M38+S38</f>
        <v>5969</v>
      </c>
      <c r="M38" s="25">
        <f>(14246+14112)/9</f>
        <v>3150.8888888888887</v>
      </c>
      <c r="N38" s="25">
        <f t="shared" ref="N38" si="29">M38*(9/36)</f>
        <v>787.72222222222217</v>
      </c>
      <c r="O38" s="25"/>
      <c r="P38" s="25">
        <f>M38*(6/36)</f>
        <v>525.14814814814804</v>
      </c>
      <c r="Q38" s="25">
        <f t="shared" ref="Q38" si="30">M38</f>
        <v>3150.8888888888887</v>
      </c>
      <c r="R38" s="25">
        <f>M38*(6/36)</f>
        <v>525.14814814814804</v>
      </c>
      <c r="S38" s="25">
        <f>25363/9</f>
        <v>2818.1111111111113</v>
      </c>
      <c r="T38" s="25">
        <f t="shared" ref="T38" si="31">M38*(3/36)</f>
        <v>262.57407407407402</v>
      </c>
      <c r="U38" s="25">
        <f t="shared" ref="U38" si="32">M38*(6/36)</f>
        <v>525.14814814814804</v>
      </c>
      <c r="V38" s="25">
        <f t="shared" ref="V38:V39" si="33">L38*0.055</f>
        <v>328.29500000000002</v>
      </c>
      <c r="W38" s="25">
        <f t="shared" ref="W38:W39" si="34">L38*0.085</f>
        <v>507.36500000000001</v>
      </c>
      <c r="X38" s="25">
        <f t="shared" si="15"/>
        <v>165.80555555555554</v>
      </c>
      <c r="Y38" s="25">
        <f t="shared" si="16"/>
        <v>331.61111111111109</v>
      </c>
      <c r="Z38" s="25">
        <f t="shared" si="28"/>
        <v>422.84499999999872</v>
      </c>
      <c r="AA38" s="25">
        <f t="shared" si="11"/>
        <v>93.96555555555527</v>
      </c>
      <c r="AB38" s="27">
        <f t="shared" si="12"/>
        <v>0.96101136363636075</v>
      </c>
      <c r="AC38" s="26"/>
      <c r="AD38" s="30">
        <f t="shared" ref="AD38" si="35">((I38/50)+1)*2</f>
        <v>103.4827999999997</v>
      </c>
    </row>
    <row r="39" spans="2:30" ht="12.75" customHeight="1" x14ac:dyDescent="0.2">
      <c r="B39" s="49">
        <v>2</v>
      </c>
      <c r="D39" s="28">
        <v>115867.34</v>
      </c>
      <c r="E39" s="29"/>
      <c r="F39" s="28">
        <v>115937.86</v>
      </c>
      <c r="G39" s="30"/>
      <c r="H39" s="29"/>
      <c r="I39" s="27">
        <f t="shared" si="3"/>
        <v>70.520000000004075</v>
      </c>
      <c r="J39" s="27"/>
      <c r="K39" s="27"/>
      <c r="L39" s="27">
        <f>1358/9</f>
        <v>150.88888888888889</v>
      </c>
      <c r="M39" s="25"/>
      <c r="N39" s="25"/>
      <c r="O39" s="25"/>
      <c r="P39" s="25"/>
      <c r="Q39" s="25"/>
      <c r="R39" s="25"/>
      <c r="S39" s="25">
        <f>L39</f>
        <v>150.88888888888889</v>
      </c>
      <c r="T39" s="25"/>
      <c r="U39" s="25"/>
      <c r="V39" s="25">
        <f t="shared" si="33"/>
        <v>8.2988888888888894</v>
      </c>
      <c r="W39" s="25">
        <f t="shared" si="34"/>
        <v>12.825555555555557</v>
      </c>
      <c r="X39" s="25">
        <f t="shared" si="15"/>
        <v>4.1913580246913575</v>
      </c>
      <c r="Y39" s="25">
        <f t="shared" si="16"/>
        <v>8.3827160493827151</v>
      </c>
      <c r="Z39" s="25">
        <f t="shared" ref="Z39" si="36">I39/6</f>
        <v>11.753333333334012</v>
      </c>
      <c r="AA39" s="25">
        <f t="shared" si="11"/>
        <v>2.6118518518520029</v>
      </c>
      <c r="AB39" s="27">
        <f t="shared" si="12"/>
        <v>2.6712121212122755E-2</v>
      </c>
      <c r="AC39" s="26"/>
      <c r="AD39" s="30"/>
    </row>
    <row r="40" spans="2:30" ht="12.75" customHeight="1" x14ac:dyDescent="0.2">
      <c r="B40" s="49">
        <v>2</v>
      </c>
      <c r="D40" s="28">
        <v>115937.86</v>
      </c>
      <c r="E40" s="29"/>
      <c r="F40" s="28">
        <v>118500</v>
      </c>
      <c r="G40" s="30"/>
      <c r="H40" s="29"/>
      <c r="I40" s="27">
        <f t="shared" si="3"/>
        <v>2562.1399999999994</v>
      </c>
      <c r="J40" s="27">
        <v>19.5</v>
      </c>
      <c r="K40" s="27">
        <f t="shared" si="4"/>
        <v>5551.3033333333324</v>
      </c>
      <c r="L40" s="27">
        <f>M40+S40</f>
        <v>5595.7777777777774</v>
      </c>
      <c r="M40" s="25">
        <f>(12503+12237)/9</f>
        <v>2748.8888888888887</v>
      </c>
      <c r="N40" s="25">
        <f t="shared" ref="N40" si="37">M40*(9/36)</f>
        <v>687.22222222222217</v>
      </c>
      <c r="O40" s="25"/>
      <c r="P40" s="25">
        <f>M40*(6/36)</f>
        <v>458.1481481481481</v>
      </c>
      <c r="Q40" s="25">
        <f t="shared" ref="Q40" si="38">M40</f>
        <v>2748.8888888888887</v>
      </c>
      <c r="R40" s="25">
        <f>M40*(6/36)</f>
        <v>458.1481481481481</v>
      </c>
      <c r="S40" s="25">
        <f>25622/9</f>
        <v>2846.8888888888887</v>
      </c>
      <c r="T40" s="25">
        <f t="shared" ref="T40" si="39">M40*(3/36)</f>
        <v>229.07407407407405</v>
      </c>
      <c r="U40" s="25">
        <f t="shared" ref="U40" si="40">M40*(6/36)</f>
        <v>458.1481481481481</v>
      </c>
      <c r="V40" s="25">
        <f t="shared" ref="V40:V42" si="41">L40*0.055</f>
        <v>307.76777777777778</v>
      </c>
      <c r="W40" s="25">
        <f t="shared" ref="W40:W42" si="42">L40*0.085</f>
        <v>475.64111111111112</v>
      </c>
      <c r="X40" s="25">
        <f t="shared" si="15"/>
        <v>155.43827160493825</v>
      </c>
      <c r="Y40" s="25">
        <f t="shared" si="16"/>
        <v>310.8765432098765</v>
      </c>
      <c r="Z40" s="25">
        <f t="shared" ref="Z40:Z42" si="43">I40/6</f>
        <v>427.02333333333326</v>
      </c>
      <c r="AA40" s="25">
        <f t="shared" si="11"/>
        <v>94.894074074074055</v>
      </c>
      <c r="AB40" s="27">
        <f t="shared" si="12"/>
        <v>0.97050757575757551</v>
      </c>
      <c r="AC40" s="26"/>
      <c r="AD40" s="30">
        <f t="shared" ref="AD40" si="44">((I40/50)+1)*2</f>
        <v>104.48559999999998</v>
      </c>
    </row>
    <row r="41" spans="2:30" ht="12.75" customHeight="1" x14ac:dyDescent="0.2">
      <c r="B41" s="49">
        <v>2</v>
      </c>
      <c r="D41" s="28">
        <v>118500</v>
      </c>
      <c r="E41" s="29"/>
      <c r="F41" s="28">
        <v>118577.26</v>
      </c>
      <c r="G41" s="30"/>
      <c r="H41" s="29"/>
      <c r="I41" s="27">
        <f t="shared" si="3"/>
        <v>77.259999999994761</v>
      </c>
      <c r="J41" s="27"/>
      <c r="K41" s="27"/>
      <c r="L41" s="27">
        <f>1474/9</f>
        <v>163.77777777777777</v>
      </c>
      <c r="M41" s="25"/>
      <c r="N41" s="25"/>
      <c r="O41" s="25"/>
      <c r="P41" s="25"/>
      <c r="Q41" s="25"/>
      <c r="R41" s="25"/>
      <c r="S41" s="25">
        <f>L41</f>
        <v>163.77777777777777</v>
      </c>
      <c r="T41" s="25"/>
      <c r="U41" s="25"/>
      <c r="V41" s="25">
        <f t="shared" si="41"/>
        <v>9.0077777777777772</v>
      </c>
      <c r="W41" s="25">
        <f t="shared" si="42"/>
        <v>13.921111111111111</v>
      </c>
      <c r="X41" s="25">
        <f t="shared" si="15"/>
        <v>4.549382716049382</v>
      </c>
      <c r="Y41" s="25">
        <f t="shared" si="16"/>
        <v>9.0987654320987641</v>
      </c>
      <c r="Z41" s="25">
        <f t="shared" si="43"/>
        <v>12.876666666665793</v>
      </c>
      <c r="AA41" s="25">
        <f t="shared" si="11"/>
        <v>2.8614814814812877</v>
      </c>
      <c r="AB41" s="27">
        <f t="shared" si="12"/>
        <v>2.926515151514953E-2</v>
      </c>
      <c r="AC41" s="26"/>
      <c r="AD41" s="30"/>
    </row>
    <row r="42" spans="2:30" ht="12.75" customHeight="1" x14ac:dyDescent="0.2">
      <c r="B42" s="49">
        <v>2</v>
      </c>
      <c r="D42" s="28">
        <v>118577.26</v>
      </c>
      <c r="E42" s="29"/>
      <c r="F42" s="28">
        <v>121641</v>
      </c>
      <c r="G42" s="30"/>
      <c r="H42" s="29"/>
      <c r="I42" s="27">
        <f t="shared" si="3"/>
        <v>3063.7400000000052</v>
      </c>
      <c r="J42" s="27">
        <v>19.5</v>
      </c>
      <c r="K42" s="27">
        <f t="shared" ref="K42" si="45">IF(D42&lt;&gt;"",I42*J42/9,"")</f>
        <v>6638.1033333333444</v>
      </c>
      <c r="L42" s="27">
        <f t="shared" ref="L42" si="46">M42+S42</f>
        <v>6666.8888888888887</v>
      </c>
      <c r="M42" s="25">
        <f>(3150+11795+3081+11340)/9</f>
        <v>3262.8888888888887</v>
      </c>
      <c r="N42" s="25">
        <f t="shared" ref="N42" si="47">M42*(9/36)</f>
        <v>815.72222222222217</v>
      </c>
      <c r="O42" s="25"/>
      <c r="P42" s="25">
        <f>M42*(6/36)</f>
        <v>543.81481481481478</v>
      </c>
      <c r="Q42" s="25">
        <f t="shared" ref="Q42" si="48">M42</f>
        <v>3262.8888888888887</v>
      </c>
      <c r="R42" s="25">
        <f>M42*(6/36)</f>
        <v>543.81481481481478</v>
      </c>
      <c r="S42" s="25">
        <f>30636/9</f>
        <v>3404</v>
      </c>
      <c r="T42" s="25">
        <f t="shared" ref="T42" si="49">M42*(3/36)</f>
        <v>271.90740740740739</v>
      </c>
      <c r="U42" s="25">
        <f t="shared" ref="U42" si="50">M42*(6/36)</f>
        <v>543.81481481481478</v>
      </c>
      <c r="V42" s="25">
        <f t="shared" si="41"/>
        <v>366.67888888888888</v>
      </c>
      <c r="W42" s="25">
        <f t="shared" si="42"/>
        <v>566.68555555555554</v>
      </c>
      <c r="X42" s="25">
        <f t="shared" si="15"/>
        <v>185.19135802469134</v>
      </c>
      <c r="Y42" s="25">
        <f t="shared" si="16"/>
        <v>370.38271604938268</v>
      </c>
      <c r="Z42" s="25">
        <f t="shared" si="43"/>
        <v>510.62333333333419</v>
      </c>
      <c r="AA42" s="25">
        <f t="shared" si="11"/>
        <v>113.47185185185205</v>
      </c>
      <c r="AB42" s="27">
        <f t="shared" si="12"/>
        <v>1.1605075757575778</v>
      </c>
      <c r="AC42" s="26"/>
      <c r="AD42" s="30">
        <f t="shared" ref="AD42" si="51">((I42/50)+1)*2</f>
        <v>124.54960000000021</v>
      </c>
    </row>
    <row r="43" spans="2:30" ht="12.75" customHeight="1" x14ac:dyDescent="0.2">
      <c r="B43" s="49">
        <v>2</v>
      </c>
      <c r="D43" s="28">
        <v>121641</v>
      </c>
      <c r="E43" s="29"/>
      <c r="F43" s="28">
        <v>121741</v>
      </c>
      <c r="G43" s="30"/>
      <c r="H43" s="29"/>
      <c r="I43" s="27">
        <f t="shared" si="3"/>
        <v>100</v>
      </c>
      <c r="J43" s="27">
        <v>19.5</v>
      </c>
      <c r="K43" s="27">
        <f t="shared" si="4"/>
        <v>216.66666666666666</v>
      </c>
      <c r="L43" s="27">
        <f>1959/9</f>
        <v>217.66666666666666</v>
      </c>
      <c r="M43" s="25"/>
      <c r="N43" s="25"/>
      <c r="O43" s="27"/>
      <c r="P43" s="25"/>
      <c r="Q43" s="25"/>
      <c r="R43" s="25"/>
      <c r="S43" s="25">
        <f>K43</f>
        <v>216.66666666666666</v>
      </c>
      <c r="T43" s="25"/>
      <c r="U43" s="25"/>
      <c r="V43" s="25">
        <f t="shared" si="13"/>
        <v>11.971666666666666</v>
      </c>
      <c r="W43" s="25">
        <f t="shared" si="14"/>
        <v>18.501666666666669</v>
      </c>
      <c r="X43" s="25">
        <f t="shared" si="15"/>
        <v>6.0462962962962958</v>
      </c>
      <c r="Y43" s="25">
        <f t="shared" si="16"/>
        <v>12.092592592592592</v>
      </c>
      <c r="Z43" s="25">
        <f t="shared" si="10"/>
        <v>16.666666666666668</v>
      </c>
      <c r="AA43" s="25">
        <f t="shared" si="11"/>
        <v>3.7037037037037037</v>
      </c>
      <c r="AB43" s="27">
        <f t="shared" si="12"/>
        <v>3.787878787878788E-2</v>
      </c>
      <c r="AC43" s="26"/>
      <c r="AD43" s="30"/>
    </row>
    <row r="44" spans="2:30" ht="12.75" customHeight="1" x14ac:dyDescent="0.2">
      <c r="B44" s="49">
        <v>2</v>
      </c>
      <c r="D44" s="28">
        <v>121741</v>
      </c>
      <c r="E44" s="29"/>
      <c r="F44" s="28">
        <v>122689.29</v>
      </c>
      <c r="G44" s="30"/>
      <c r="H44" s="29"/>
      <c r="I44" s="27">
        <f t="shared" si="3"/>
        <v>948.2899999999936</v>
      </c>
      <c r="J44" s="27">
        <v>19</v>
      </c>
      <c r="K44" s="27">
        <f t="shared" si="4"/>
        <v>2001.9455555555421</v>
      </c>
      <c r="L44" s="27">
        <f t="shared" si="23"/>
        <v>2074.7777777777778</v>
      </c>
      <c r="M44" s="25">
        <f>(4745+4447)/9</f>
        <v>1021.3333333333334</v>
      </c>
      <c r="N44" s="25">
        <f t="shared" si="24"/>
        <v>255.33333333333334</v>
      </c>
      <c r="O44" s="25"/>
      <c r="P44" s="25">
        <f>M44*(6/36)</f>
        <v>170.22222222222223</v>
      </c>
      <c r="Q44" s="25">
        <f t="shared" si="25"/>
        <v>1021.3333333333334</v>
      </c>
      <c r="R44" s="25">
        <f>M44*(6/36)</f>
        <v>170.22222222222223</v>
      </c>
      <c r="S44" s="25">
        <f>9481/9</f>
        <v>1053.4444444444443</v>
      </c>
      <c r="T44" s="25">
        <f t="shared" si="26"/>
        <v>85.111111111111114</v>
      </c>
      <c r="U44" s="25">
        <f t="shared" si="27"/>
        <v>170.22222222222223</v>
      </c>
      <c r="V44" s="25">
        <f t="shared" si="13"/>
        <v>114.11277777777778</v>
      </c>
      <c r="W44" s="25">
        <f t="shared" si="14"/>
        <v>176.35611111111112</v>
      </c>
      <c r="X44" s="25">
        <f t="shared" si="15"/>
        <v>57.632716049382715</v>
      </c>
      <c r="Y44" s="25">
        <f t="shared" si="16"/>
        <v>115.26543209876543</v>
      </c>
      <c r="Z44" s="25">
        <f t="shared" si="10"/>
        <v>158.04833333333227</v>
      </c>
      <c r="AA44" s="25">
        <f t="shared" si="11"/>
        <v>35.121851851851616</v>
      </c>
      <c r="AB44" s="27">
        <f t="shared" si="12"/>
        <v>0.35920075757575515</v>
      </c>
      <c r="AC44" s="26"/>
      <c r="AD44" s="30">
        <f t="shared" si="18"/>
        <v>39.931599999999747</v>
      </c>
    </row>
    <row r="45" spans="2:30" ht="12.75" customHeight="1" x14ac:dyDescent="0.2">
      <c r="B45" s="49">
        <v>2</v>
      </c>
      <c r="D45" s="28"/>
      <c r="E45" s="29"/>
      <c r="F45" s="28"/>
      <c r="G45" s="30"/>
      <c r="H45" s="29"/>
      <c r="I45" s="27"/>
      <c r="J45" s="27"/>
      <c r="K45" s="27"/>
      <c r="L45" s="27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>
        <f t="shared" si="11"/>
        <v>0</v>
      </c>
      <c r="AB45" s="27">
        <f t="shared" si="12"/>
        <v>0</v>
      </c>
      <c r="AC45" s="26"/>
      <c r="AD45" s="30"/>
    </row>
    <row r="46" spans="2:30" ht="12.75" customHeight="1" x14ac:dyDescent="0.2">
      <c r="B46" s="49">
        <v>2</v>
      </c>
      <c r="D46" s="28">
        <v>122743.75</v>
      </c>
      <c r="E46" s="29"/>
      <c r="F46" s="28">
        <v>124146.48</v>
      </c>
      <c r="G46" s="30"/>
      <c r="H46" s="29"/>
      <c r="I46" s="27">
        <f t="shared" si="3"/>
        <v>1402.7299999999959</v>
      </c>
      <c r="J46" s="27">
        <v>19.5</v>
      </c>
      <c r="K46" s="27">
        <f t="shared" si="4"/>
        <v>3039.2483333333244</v>
      </c>
      <c r="L46" s="27">
        <f t="shared" si="23"/>
        <v>3069.1111111111113</v>
      </c>
      <c r="M46" s="25">
        <f>(7145+6455)/9</f>
        <v>1511.1111111111111</v>
      </c>
      <c r="N46" s="25">
        <f t="shared" si="24"/>
        <v>377.77777777777777</v>
      </c>
      <c r="O46" s="25"/>
      <c r="P46" s="25">
        <f>M46*(6/36)</f>
        <v>251.85185185185185</v>
      </c>
      <c r="Q46" s="25">
        <f t="shared" si="25"/>
        <v>1511.1111111111111</v>
      </c>
      <c r="R46" s="25">
        <f>M46*(6/36)</f>
        <v>251.85185185185185</v>
      </c>
      <c r="S46" s="25">
        <f>14022/9</f>
        <v>1558</v>
      </c>
      <c r="T46" s="25">
        <f t="shared" si="26"/>
        <v>125.92592592592592</v>
      </c>
      <c r="U46" s="25">
        <f t="shared" si="27"/>
        <v>251.85185185185185</v>
      </c>
      <c r="V46" s="25">
        <f t="shared" si="13"/>
        <v>168.80111111111111</v>
      </c>
      <c r="W46" s="25">
        <f t="shared" si="14"/>
        <v>260.87444444444446</v>
      </c>
      <c r="X46" s="25">
        <f t="shared" si="15"/>
        <v>85.253086419753089</v>
      </c>
      <c r="Y46" s="25">
        <f t="shared" si="16"/>
        <v>170.50617283950618</v>
      </c>
      <c r="Z46" s="25">
        <f t="shared" si="10"/>
        <v>233.78833333333264</v>
      </c>
      <c r="AA46" s="25">
        <f t="shared" si="11"/>
        <v>51.952962962962815</v>
      </c>
      <c r="AB46" s="27">
        <f t="shared" si="12"/>
        <v>0.53133712121211962</v>
      </c>
      <c r="AC46" s="26"/>
      <c r="AD46" s="30">
        <f t="shared" si="18"/>
        <v>58.109199999999838</v>
      </c>
    </row>
    <row r="47" spans="2:30" ht="12.75" customHeight="1" x14ac:dyDescent="0.2">
      <c r="B47" s="49">
        <v>2</v>
      </c>
      <c r="D47" s="28"/>
      <c r="E47" s="29"/>
      <c r="F47" s="28"/>
      <c r="G47" s="30"/>
      <c r="H47" s="29"/>
      <c r="I47" s="27" t="str">
        <f t="shared" si="3"/>
        <v/>
      </c>
      <c r="J47" s="27"/>
      <c r="K47" s="27"/>
      <c r="L47" s="27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7"/>
      <c r="AC47" s="26"/>
      <c r="AD47" s="30"/>
    </row>
    <row r="48" spans="2:30" ht="12.75" customHeight="1" x14ac:dyDescent="0.2">
      <c r="B48" s="49">
        <v>2</v>
      </c>
      <c r="D48" s="28">
        <v>124194.3</v>
      </c>
      <c r="E48" s="29"/>
      <c r="F48" s="28">
        <v>129102.13</v>
      </c>
      <c r="G48" s="30"/>
      <c r="H48" s="29"/>
      <c r="I48" s="27">
        <f t="shared" ref="I48:I53" si="52">IF(D48&lt;&gt;"",F48-D48,"")</f>
        <v>4907.8300000000017</v>
      </c>
      <c r="J48" s="27">
        <v>19.5</v>
      </c>
      <c r="K48" s="27">
        <f t="shared" ref="K48:K53" si="53">IF(D48&lt;&gt;"",I48*J48/9,"")</f>
        <v>10633.63166666667</v>
      </c>
      <c r="L48" s="27">
        <f t="shared" ref="L48" si="54">M48+S48</f>
        <v>10658</v>
      </c>
      <c r="M48" s="25">
        <f>(23514+23333)/9</f>
        <v>5205.2222222222226</v>
      </c>
      <c r="N48" s="25">
        <f t="shared" ref="N48:N51" si="55">M48*(9/36)</f>
        <v>1301.3055555555557</v>
      </c>
      <c r="O48" s="25"/>
      <c r="P48" s="25">
        <f>M48*(6/36)</f>
        <v>867.53703703703707</v>
      </c>
      <c r="Q48" s="25">
        <f t="shared" ref="Q48" si="56">M48</f>
        <v>5205.2222222222226</v>
      </c>
      <c r="R48" s="25">
        <f>M48*(6/36)</f>
        <v>867.53703703703707</v>
      </c>
      <c r="S48" s="25">
        <f>49075/9</f>
        <v>5452.7777777777774</v>
      </c>
      <c r="T48" s="25">
        <f t="shared" ref="T48:T51" si="57">M48*(3/36)</f>
        <v>433.76851851851853</v>
      </c>
      <c r="U48" s="25">
        <f t="shared" ref="U48:U51" si="58">M48*(6/36)</f>
        <v>867.53703703703707</v>
      </c>
      <c r="V48" s="25">
        <f t="shared" si="13"/>
        <v>586.19000000000005</v>
      </c>
      <c r="W48" s="25">
        <f t="shared" si="14"/>
        <v>905.93000000000006</v>
      </c>
      <c r="X48" s="25">
        <f t="shared" si="15"/>
        <v>296.05555555555554</v>
      </c>
      <c r="Y48" s="25">
        <f t="shared" si="16"/>
        <v>592.11111111111109</v>
      </c>
      <c r="Z48" s="25">
        <f t="shared" ref="Z48:Z51" si="59">I48/6</f>
        <v>817.97166666666692</v>
      </c>
      <c r="AA48" s="25">
        <f t="shared" si="11"/>
        <v>181.77148148148154</v>
      </c>
      <c r="AB48" s="27">
        <f t="shared" si="12"/>
        <v>1.8590265151515157</v>
      </c>
      <c r="AC48" s="26"/>
      <c r="AD48" s="30">
        <f t="shared" ref="AD48" si="60">((I48/50)+1)*2</f>
        <v>198.31320000000008</v>
      </c>
    </row>
    <row r="49" spans="2:30" ht="12.75" customHeight="1" x14ac:dyDescent="0.2">
      <c r="B49" s="49">
        <v>2</v>
      </c>
      <c r="D49" s="28">
        <v>129102.13</v>
      </c>
      <c r="E49" s="29"/>
      <c r="F49" s="28">
        <v>129174.55</v>
      </c>
      <c r="G49" s="30"/>
      <c r="H49" s="29"/>
      <c r="I49" s="27">
        <f t="shared" si="52"/>
        <v>72.419999999998254</v>
      </c>
      <c r="J49" s="27"/>
      <c r="K49" s="27"/>
      <c r="L49" s="27">
        <f>1437/9</f>
        <v>159.66666666666666</v>
      </c>
      <c r="M49" s="25"/>
      <c r="N49" s="25"/>
      <c r="O49" s="25"/>
      <c r="P49" s="25"/>
      <c r="Q49" s="25"/>
      <c r="R49" s="25"/>
      <c r="S49" s="25">
        <f>L49</f>
        <v>159.66666666666666</v>
      </c>
      <c r="T49" s="25"/>
      <c r="U49" s="25"/>
      <c r="V49" s="25">
        <f t="shared" ref="V49:V50" si="61">L49*0.055</f>
        <v>8.7816666666666663</v>
      </c>
      <c r="W49" s="25">
        <f t="shared" ref="W49:W50" si="62">L49*0.085</f>
        <v>13.571666666666667</v>
      </c>
      <c r="X49" s="25">
        <f t="shared" si="15"/>
        <v>4.4351851851851851</v>
      </c>
      <c r="Y49" s="25">
        <f t="shared" si="16"/>
        <v>8.8703703703703702</v>
      </c>
      <c r="Z49" s="25">
        <f t="shared" si="59"/>
        <v>12.069999999999709</v>
      </c>
      <c r="AA49" s="25">
        <f t="shared" si="11"/>
        <v>2.6822222222221574</v>
      </c>
      <c r="AB49" s="27">
        <f t="shared" si="12"/>
        <v>2.743181818181752E-2</v>
      </c>
      <c r="AC49" s="26"/>
      <c r="AD49" s="30"/>
    </row>
    <row r="50" spans="2:30" ht="12.75" customHeight="1" x14ac:dyDescent="0.2">
      <c r="B50" s="49">
        <v>2</v>
      </c>
      <c r="D50" s="28">
        <v>129174.55</v>
      </c>
      <c r="E50" s="29"/>
      <c r="F50" s="28">
        <v>133427.74</v>
      </c>
      <c r="G50" s="30"/>
      <c r="H50" s="29"/>
      <c r="I50" s="27">
        <f t="shared" si="52"/>
        <v>4253.1899999999878</v>
      </c>
      <c r="J50" s="27">
        <v>19.5</v>
      </c>
      <c r="K50" s="27">
        <f t="shared" ref="K50" si="63">IF(D50&lt;&gt;"",I50*J50/9,"")</f>
        <v>9215.2449999999735</v>
      </c>
      <c r="L50" s="27">
        <f t="shared" ref="L50" si="64">M50+S50</f>
        <v>9168</v>
      </c>
      <c r="M50" s="25">
        <f>(20314+19670)/9</f>
        <v>4442.666666666667</v>
      </c>
      <c r="N50" s="25">
        <f t="shared" ref="N50" si="65">M50*(9/36)</f>
        <v>1110.6666666666667</v>
      </c>
      <c r="O50" s="25"/>
      <c r="P50" s="25">
        <f>M50*(6/36)</f>
        <v>740.44444444444446</v>
      </c>
      <c r="Q50" s="25">
        <f t="shared" ref="Q50:Q53" si="66">M50</f>
        <v>4442.666666666667</v>
      </c>
      <c r="R50" s="25">
        <f>M50*(6/36)</f>
        <v>740.44444444444446</v>
      </c>
      <c r="S50" s="25">
        <f>42528/9</f>
        <v>4725.333333333333</v>
      </c>
      <c r="T50" s="25">
        <f t="shared" ref="T50" si="67">M50*(3/36)</f>
        <v>370.22222222222223</v>
      </c>
      <c r="U50" s="25">
        <f t="shared" ref="U50" si="68">M50*(6/36)</f>
        <v>740.44444444444446</v>
      </c>
      <c r="V50" s="25">
        <f t="shared" si="61"/>
        <v>504.24</v>
      </c>
      <c r="W50" s="25">
        <f t="shared" si="62"/>
        <v>779.28000000000009</v>
      </c>
      <c r="X50" s="25">
        <f t="shared" si="15"/>
        <v>254.66666666666666</v>
      </c>
      <c r="Y50" s="25">
        <f t="shared" si="16"/>
        <v>509.33333333333331</v>
      </c>
      <c r="Z50" s="25">
        <f t="shared" ref="Z50" si="69">I50/6</f>
        <v>708.86499999999796</v>
      </c>
      <c r="AA50" s="25">
        <f t="shared" si="11"/>
        <v>157.52555555555512</v>
      </c>
      <c r="AB50" s="27">
        <f t="shared" si="12"/>
        <v>1.6110568181818135</v>
      </c>
      <c r="AC50" s="26"/>
      <c r="AD50" s="30">
        <f t="shared" ref="AD50:AD53" si="70">((I50/50)+1)*2</f>
        <v>172.12759999999952</v>
      </c>
    </row>
    <row r="51" spans="2:30" ht="12.75" customHeight="1" x14ac:dyDescent="0.2">
      <c r="B51" s="49">
        <v>2</v>
      </c>
      <c r="D51" s="28">
        <v>133427.74</v>
      </c>
      <c r="E51" s="29"/>
      <c r="F51" s="28">
        <v>133477.74</v>
      </c>
      <c r="G51" s="30"/>
      <c r="H51" s="29"/>
      <c r="I51" s="27">
        <f t="shared" si="52"/>
        <v>50</v>
      </c>
      <c r="J51" s="27">
        <v>19.5</v>
      </c>
      <c r="K51" s="27">
        <f t="shared" si="53"/>
        <v>108.33333333333333</v>
      </c>
      <c r="L51" s="27">
        <f>978/9</f>
        <v>108.66666666666667</v>
      </c>
      <c r="M51" s="25">
        <f>L51</f>
        <v>108.66666666666667</v>
      </c>
      <c r="N51" s="25">
        <f t="shared" si="55"/>
        <v>27.166666666666668</v>
      </c>
      <c r="O51" s="25"/>
      <c r="P51" s="25">
        <f>M51*(6/36)</f>
        <v>18.111111111111111</v>
      </c>
      <c r="Q51" s="25">
        <f t="shared" si="66"/>
        <v>108.66666666666667</v>
      </c>
      <c r="R51" s="25">
        <f>M51*(6/36)</f>
        <v>18.111111111111111</v>
      </c>
      <c r="S51" s="25"/>
      <c r="T51" s="25">
        <f t="shared" si="57"/>
        <v>9.0555555555555554</v>
      </c>
      <c r="U51" s="25">
        <f t="shared" si="58"/>
        <v>18.111111111111111</v>
      </c>
      <c r="V51" s="25">
        <f t="shared" si="13"/>
        <v>5.9766666666666666</v>
      </c>
      <c r="W51" s="25">
        <f t="shared" si="14"/>
        <v>9.2366666666666681</v>
      </c>
      <c r="X51" s="25">
        <f t="shared" si="15"/>
        <v>3.0185185185185186</v>
      </c>
      <c r="Y51" s="25">
        <f t="shared" si="16"/>
        <v>6.0370370370370372</v>
      </c>
      <c r="Z51" s="25">
        <f t="shared" si="59"/>
        <v>8.3333333333333339</v>
      </c>
      <c r="AA51" s="25">
        <f t="shared" si="11"/>
        <v>1.8518518518518519</v>
      </c>
      <c r="AB51" s="27">
        <f t="shared" si="12"/>
        <v>1.893939393939394E-2</v>
      </c>
      <c r="AC51" s="26"/>
      <c r="AD51" s="30">
        <f t="shared" si="70"/>
        <v>4</v>
      </c>
    </row>
    <row r="52" spans="2:30" ht="12.75" customHeight="1" x14ac:dyDescent="0.2">
      <c r="B52" s="49">
        <v>2</v>
      </c>
      <c r="D52" s="28"/>
      <c r="E52" s="29"/>
      <c r="F52" s="28"/>
      <c r="G52" s="30"/>
      <c r="H52" s="29"/>
      <c r="I52" s="27" t="str">
        <f t="shared" si="52"/>
        <v/>
      </c>
      <c r="J52" s="27"/>
      <c r="K52" s="27" t="str">
        <f t="shared" si="53"/>
        <v/>
      </c>
      <c r="L52" s="27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7"/>
      <c r="AC52" s="26"/>
      <c r="AD52" s="30"/>
    </row>
    <row r="53" spans="2:30" ht="12.75" customHeight="1" x14ac:dyDescent="0.2">
      <c r="B53" s="49">
        <v>2</v>
      </c>
      <c r="D53" s="28">
        <v>133581.79999999999</v>
      </c>
      <c r="E53" s="29"/>
      <c r="F53" s="28">
        <v>133631.79999999999</v>
      </c>
      <c r="G53" s="30"/>
      <c r="H53" s="29"/>
      <c r="I53" s="27">
        <f t="shared" si="52"/>
        <v>50</v>
      </c>
      <c r="J53" s="27">
        <v>19.5</v>
      </c>
      <c r="K53" s="27">
        <f t="shared" si="53"/>
        <v>108.33333333333333</v>
      </c>
      <c r="L53" s="27">
        <f>1085/9</f>
        <v>120.55555555555556</v>
      </c>
      <c r="M53" s="25">
        <f>L53</f>
        <v>120.55555555555556</v>
      </c>
      <c r="N53" s="25">
        <f t="shared" ref="N53" si="71">M53*(9/36)</f>
        <v>30.138888888888889</v>
      </c>
      <c r="O53" s="25"/>
      <c r="P53" s="25">
        <f>M53*(6/36)</f>
        <v>20.092592592592592</v>
      </c>
      <c r="Q53" s="25">
        <f t="shared" si="66"/>
        <v>120.55555555555556</v>
      </c>
      <c r="R53" s="25">
        <f>M53*(6/36)</f>
        <v>20.092592592592592</v>
      </c>
      <c r="S53" s="25"/>
      <c r="T53" s="25">
        <f t="shared" ref="T53" si="72">M53*(3/36)</f>
        <v>10.046296296296296</v>
      </c>
      <c r="U53" s="25">
        <f t="shared" ref="U53" si="73">M53*(6/36)</f>
        <v>20.092592592592592</v>
      </c>
      <c r="V53" s="25">
        <f t="shared" si="13"/>
        <v>6.6305555555555555</v>
      </c>
      <c r="W53" s="25">
        <f t="shared" si="14"/>
        <v>10.247222222222224</v>
      </c>
      <c r="X53" s="25">
        <f t="shared" si="15"/>
        <v>3.3487654320987654</v>
      </c>
      <c r="Y53" s="25">
        <f t="shared" si="16"/>
        <v>6.6975308641975309</v>
      </c>
      <c r="Z53" s="25">
        <f t="shared" ref="Z53" si="74">I53/6</f>
        <v>8.3333333333333339</v>
      </c>
      <c r="AA53" s="25">
        <f t="shared" si="11"/>
        <v>1.8518518518518519</v>
      </c>
      <c r="AB53" s="27">
        <f t="shared" si="12"/>
        <v>1.893939393939394E-2</v>
      </c>
      <c r="AC53" s="26"/>
      <c r="AD53" s="30">
        <f t="shared" si="70"/>
        <v>4</v>
      </c>
    </row>
    <row r="54" spans="2:30" ht="12.75" customHeight="1" x14ac:dyDescent="0.2">
      <c r="B54" s="49">
        <v>2</v>
      </c>
      <c r="D54" s="28">
        <v>133631.79999999999</v>
      </c>
      <c r="E54" s="29"/>
      <c r="F54" s="28">
        <v>137038.79999999999</v>
      </c>
      <c r="G54" s="30"/>
      <c r="H54" s="29"/>
      <c r="I54" s="27">
        <f t="shared" si="3"/>
        <v>3407</v>
      </c>
      <c r="J54" s="27">
        <v>19.5</v>
      </c>
      <c r="K54" s="27">
        <f t="shared" si="4"/>
        <v>7381.833333333333</v>
      </c>
      <c r="L54" s="27">
        <f t="shared" si="23"/>
        <v>7450.6666666666661</v>
      </c>
      <c r="M54" s="25">
        <f>(15482+17518)/9</f>
        <v>3666.6666666666665</v>
      </c>
      <c r="N54" s="25">
        <f t="shared" si="24"/>
        <v>916.66666666666663</v>
      </c>
      <c r="O54" s="25"/>
      <c r="P54" s="25">
        <f>M54*(6/36)</f>
        <v>611.11111111111109</v>
      </c>
      <c r="Q54" s="25">
        <f t="shared" si="25"/>
        <v>3666.6666666666665</v>
      </c>
      <c r="R54" s="25">
        <f>M54*(6/36)</f>
        <v>611.11111111111109</v>
      </c>
      <c r="S54" s="25">
        <f>34056/9</f>
        <v>3784</v>
      </c>
      <c r="T54" s="25">
        <f t="shared" si="26"/>
        <v>305.55555555555554</v>
      </c>
      <c r="U54" s="25">
        <f t="shared" si="27"/>
        <v>611.11111111111109</v>
      </c>
      <c r="V54" s="25">
        <f t="shared" si="13"/>
        <v>409.78666666666663</v>
      </c>
      <c r="W54" s="25">
        <f t="shared" si="14"/>
        <v>633.30666666666662</v>
      </c>
      <c r="X54" s="25">
        <f t="shared" si="15"/>
        <v>206.96296296296293</v>
      </c>
      <c r="Y54" s="25">
        <f t="shared" si="16"/>
        <v>413.92592592592587</v>
      </c>
      <c r="Z54" s="25">
        <f t="shared" si="10"/>
        <v>567.83333333333337</v>
      </c>
      <c r="AA54" s="25">
        <f t="shared" si="11"/>
        <v>126.18518518518519</v>
      </c>
      <c r="AB54" s="27">
        <f t="shared" si="12"/>
        <v>1.290530303030303</v>
      </c>
      <c r="AC54" s="26"/>
      <c r="AD54" s="30">
        <f t="shared" si="18"/>
        <v>138.28</v>
      </c>
    </row>
    <row r="55" spans="2:30" ht="12.75" customHeight="1" x14ac:dyDescent="0.2">
      <c r="B55" s="49">
        <v>2</v>
      </c>
      <c r="D55" s="28">
        <v>137038.79999999999</v>
      </c>
      <c r="E55" s="29"/>
      <c r="F55" s="28">
        <v>137074.09</v>
      </c>
      <c r="G55" s="30"/>
      <c r="H55" s="29"/>
      <c r="I55" s="27">
        <f t="shared" si="3"/>
        <v>35.290000000008149</v>
      </c>
      <c r="J55" s="27"/>
      <c r="K55" s="27"/>
      <c r="L55" s="27">
        <f>1391/9</f>
        <v>154.55555555555554</v>
      </c>
      <c r="M55" s="25"/>
      <c r="N55" s="25"/>
      <c r="O55" s="25"/>
      <c r="P55" s="25"/>
      <c r="Q55" s="25"/>
      <c r="R55" s="25"/>
      <c r="S55" s="25">
        <f>L55</f>
        <v>154.55555555555554</v>
      </c>
      <c r="T55" s="25"/>
      <c r="U55" s="25"/>
      <c r="V55" s="25">
        <f t="shared" si="13"/>
        <v>8.5005555555555556</v>
      </c>
      <c r="W55" s="25">
        <f t="shared" si="14"/>
        <v>13.137222222222222</v>
      </c>
      <c r="X55" s="25">
        <f t="shared" si="15"/>
        <v>4.2932098765432096</v>
      </c>
      <c r="Y55" s="25">
        <f t="shared" si="16"/>
        <v>8.5864197530864192</v>
      </c>
      <c r="Z55" s="25">
        <f t="shared" si="10"/>
        <v>5.8816666666680248</v>
      </c>
      <c r="AA55" s="25">
        <f t="shared" si="11"/>
        <v>1.3070370370373388</v>
      </c>
      <c r="AB55" s="27">
        <f t="shared" si="12"/>
        <v>1.3367424242427329E-2</v>
      </c>
      <c r="AC55" s="26"/>
      <c r="AD55" s="30"/>
    </row>
    <row r="56" spans="2:30" ht="12.75" customHeight="1" x14ac:dyDescent="0.2">
      <c r="B56" s="49">
        <v>2</v>
      </c>
      <c r="D56" s="28"/>
      <c r="E56" s="29"/>
      <c r="F56" s="28"/>
      <c r="G56" s="30"/>
      <c r="H56" s="29"/>
      <c r="I56" s="27" t="str">
        <f t="shared" ref="I56:I73" si="75">IF(D56&lt;&gt;"",F56-D56,"")</f>
        <v/>
      </c>
      <c r="J56" s="27"/>
      <c r="K56" s="27" t="str">
        <f t="shared" ref="K56:K73" si="76">IF(D56&lt;&gt;"",I56*J56/9,"")</f>
        <v/>
      </c>
      <c r="L56" s="27"/>
      <c r="M56" s="25"/>
      <c r="N56" s="25"/>
      <c r="O56" s="27"/>
      <c r="P56" s="25"/>
      <c r="Q56" s="25"/>
      <c r="R56" s="25"/>
      <c r="S56" s="25"/>
      <c r="T56" s="25"/>
      <c r="U56" s="25"/>
      <c r="V56" s="25"/>
      <c r="W56" s="27"/>
      <c r="X56" s="25"/>
      <c r="Y56" s="31"/>
      <c r="Z56" s="31"/>
      <c r="AA56" s="27"/>
      <c r="AB56" s="27"/>
      <c r="AC56" s="26"/>
      <c r="AD56" s="27"/>
    </row>
    <row r="57" spans="2:30" ht="12.75" customHeight="1" x14ac:dyDescent="0.2">
      <c r="B57" s="49">
        <v>2</v>
      </c>
      <c r="D57" s="75" t="s">
        <v>47</v>
      </c>
      <c r="E57" s="76"/>
      <c r="F57" s="77"/>
      <c r="G57" s="30"/>
      <c r="H57" s="29"/>
      <c r="I57" s="27"/>
      <c r="J57" s="27"/>
      <c r="K57" s="27"/>
      <c r="L57" s="27"/>
      <c r="M57" s="25"/>
      <c r="N57" s="25"/>
      <c r="O57" s="27"/>
      <c r="P57" s="25"/>
      <c r="Q57" s="25"/>
      <c r="R57" s="25"/>
      <c r="S57" s="25"/>
      <c r="T57" s="25"/>
      <c r="U57" s="25"/>
      <c r="V57" s="25"/>
      <c r="W57" s="27"/>
      <c r="X57" s="25"/>
      <c r="Y57" s="31"/>
      <c r="Z57" s="31"/>
      <c r="AA57" s="27"/>
      <c r="AB57" s="27"/>
      <c r="AC57" s="26"/>
      <c r="AD57" s="27"/>
    </row>
    <row r="58" spans="2:30" ht="12.75" customHeight="1" x14ac:dyDescent="0.2">
      <c r="B58" s="49">
        <v>2</v>
      </c>
      <c r="D58" s="78" t="s">
        <v>59</v>
      </c>
      <c r="E58" s="79"/>
      <c r="F58" s="80"/>
      <c r="G58" s="30"/>
      <c r="H58" s="29"/>
      <c r="I58" s="27"/>
      <c r="J58" s="27"/>
      <c r="K58" s="27"/>
      <c r="L58" s="27">
        <f>(759+398)/9</f>
        <v>128.55555555555554</v>
      </c>
      <c r="M58" s="25"/>
      <c r="N58" s="25"/>
      <c r="O58" s="27"/>
      <c r="P58" s="25"/>
      <c r="Q58" s="25"/>
      <c r="R58" s="25"/>
      <c r="S58" s="25"/>
      <c r="T58" s="25"/>
      <c r="U58" s="25"/>
      <c r="V58" s="25"/>
      <c r="W58" s="27"/>
      <c r="X58" s="25"/>
      <c r="Y58" s="31"/>
      <c r="Z58" s="31"/>
      <c r="AA58" s="27"/>
      <c r="AB58" s="27"/>
      <c r="AC58" s="26">
        <f>L58*(1.5/36)</f>
        <v>5.356481481481481</v>
      </c>
      <c r="AD58" s="27"/>
    </row>
    <row r="59" spans="2:30" ht="12.75" customHeight="1" x14ac:dyDescent="0.2">
      <c r="B59" s="49">
        <v>2</v>
      </c>
      <c r="D59" s="78" t="s">
        <v>48</v>
      </c>
      <c r="E59" s="79"/>
      <c r="F59" s="80"/>
      <c r="G59" s="30"/>
      <c r="H59" s="29"/>
      <c r="I59" s="27"/>
      <c r="J59" s="27"/>
      <c r="K59" s="27"/>
      <c r="L59" s="27">
        <f>(1730+1333)/9</f>
        <v>340.33333333333331</v>
      </c>
      <c r="M59" s="25"/>
      <c r="N59" s="25"/>
      <c r="O59" s="27"/>
      <c r="P59" s="25"/>
      <c r="Q59" s="25"/>
      <c r="R59" s="25"/>
      <c r="S59" s="25"/>
      <c r="T59" s="25"/>
      <c r="U59" s="25"/>
      <c r="V59" s="25"/>
      <c r="W59" s="27"/>
      <c r="X59" s="25"/>
      <c r="Y59" s="31"/>
      <c r="Z59" s="31"/>
      <c r="AA59" s="27"/>
      <c r="AB59" s="27"/>
      <c r="AC59" s="26">
        <f t="shared" ref="AC59:AC62" si="77">L59*(1.5/36)</f>
        <v>14.180555555555554</v>
      </c>
      <c r="AD59" s="27"/>
    </row>
    <row r="60" spans="2:30" ht="12.75" customHeight="1" x14ac:dyDescent="0.2">
      <c r="B60" s="49">
        <v>2</v>
      </c>
      <c r="D60" s="78" t="s">
        <v>60</v>
      </c>
      <c r="E60" s="79"/>
      <c r="F60" s="80"/>
      <c r="G60" s="30"/>
      <c r="H60" s="29"/>
      <c r="I60" s="27"/>
      <c r="J60" s="27"/>
      <c r="K60" s="27"/>
      <c r="L60" s="27">
        <f>(767+391)/9</f>
        <v>128.66666666666666</v>
      </c>
      <c r="M60" s="25"/>
      <c r="N60" s="25"/>
      <c r="O60" s="27"/>
      <c r="P60" s="25"/>
      <c r="Q60" s="25"/>
      <c r="R60" s="25"/>
      <c r="S60" s="25"/>
      <c r="T60" s="25"/>
      <c r="U60" s="25"/>
      <c r="V60" s="25"/>
      <c r="W60" s="27"/>
      <c r="X60" s="25"/>
      <c r="Y60" s="31"/>
      <c r="Z60" s="31"/>
      <c r="AA60" s="27"/>
      <c r="AB60" s="27"/>
      <c r="AC60" s="26">
        <f t="shared" si="77"/>
        <v>5.3611111111111107</v>
      </c>
      <c r="AD60" s="27"/>
    </row>
    <row r="61" spans="2:30" ht="12.75" customHeight="1" x14ac:dyDescent="0.2">
      <c r="B61" s="49">
        <v>2</v>
      </c>
      <c r="D61" s="78" t="s">
        <v>61</v>
      </c>
      <c r="E61" s="79"/>
      <c r="F61" s="80"/>
      <c r="G61" s="30"/>
      <c r="H61" s="29"/>
      <c r="I61" s="27"/>
      <c r="J61" s="27"/>
      <c r="K61" s="27"/>
      <c r="L61" s="27">
        <f>(601+546)/9</f>
        <v>127.44444444444444</v>
      </c>
      <c r="M61" s="25"/>
      <c r="N61" s="25"/>
      <c r="O61" s="27"/>
      <c r="P61" s="25"/>
      <c r="Q61" s="25"/>
      <c r="R61" s="25"/>
      <c r="S61" s="25"/>
      <c r="T61" s="25"/>
      <c r="U61" s="25"/>
      <c r="V61" s="25"/>
      <c r="W61" s="27"/>
      <c r="X61" s="25"/>
      <c r="Y61" s="31"/>
      <c r="Z61" s="31"/>
      <c r="AA61" s="27"/>
      <c r="AB61" s="27"/>
      <c r="AC61" s="26">
        <f t="shared" si="77"/>
        <v>5.3101851851851851</v>
      </c>
      <c r="AD61" s="27"/>
    </row>
    <row r="62" spans="2:30" ht="12.75" customHeight="1" x14ac:dyDescent="0.2">
      <c r="B62" s="49">
        <v>2</v>
      </c>
      <c r="D62" s="78" t="s">
        <v>49</v>
      </c>
      <c r="E62" s="79"/>
      <c r="F62" s="80"/>
      <c r="G62" s="30"/>
      <c r="H62" s="29"/>
      <c r="I62" s="27"/>
      <c r="J62" s="27"/>
      <c r="K62" s="27"/>
      <c r="L62" s="27">
        <f>(565+580)/9</f>
        <v>127.22222222222223</v>
      </c>
      <c r="M62" s="25"/>
      <c r="N62" s="25"/>
      <c r="O62" s="27"/>
      <c r="P62" s="25"/>
      <c r="Q62" s="25"/>
      <c r="R62" s="25"/>
      <c r="S62" s="25"/>
      <c r="T62" s="25"/>
      <c r="U62" s="25"/>
      <c r="V62" s="25"/>
      <c r="W62" s="27"/>
      <c r="X62" s="25"/>
      <c r="Y62" s="31"/>
      <c r="Z62" s="31"/>
      <c r="AA62" s="27"/>
      <c r="AB62" s="27"/>
      <c r="AC62" s="26">
        <f t="shared" si="77"/>
        <v>5.3009259259259256</v>
      </c>
      <c r="AD62" s="27"/>
    </row>
    <row r="63" spans="2:30" ht="12.75" customHeight="1" x14ac:dyDescent="0.2">
      <c r="B63" s="49"/>
      <c r="D63" s="28"/>
      <c r="E63" s="29"/>
      <c r="F63" s="28"/>
      <c r="G63" s="30"/>
      <c r="H63" s="29"/>
      <c r="I63" s="27" t="str">
        <f t="shared" si="75"/>
        <v/>
      </c>
      <c r="J63" s="27"/>
      <c r="K63" s="27" t="str">
        <f t="shared" si="76"/>
        <v/>
      </c>
      <c r="L63" s="27"/>
      <c r="M63" s="25"/>
      <c r="N63" s="25"/>
      <c r="O63" s="27"/>
      <c r="P63" s="25"/>
      <c r="Q63" s="25"/>
      <c r="R63" s="25"/>
      <c r="S63" s="25"/>
      <c r="T63" s="25"/>
      <c r="U63" s="25"/>
      <c r="V63" s="25"/>
      <c r="W63" s="27"/>
      <c r="X63" s="25"/>
      <c r="Y63" s="31"/>
      <c r="Z63" s="31"/>
      <c r="AA63" s="27"/>
      <c r="AB63" s="27"/>
      <c r="AC63" s="26"/>
      <c r="AD63" s="27"/>
    </row>
    <row r="64" spans="2:30" ht="12.75" customHeight="1" x14ac:dyDescent="0.2">
      <c r="B64" s="49"/>
      <c r="D64" s="28"/>
      <c r="E64" s="29"/>
      <c r="F64" s="28"/>
      <c r="G64" s="30"/>
      <c r="H64" s="29"/>
      <c r="I64" s="27" t="str">
        <f t="shared" si="75"/>
        <v/>
      </c>
      <c r="J64" s="27"/>
      <c r="K64" s="27" t="str">
        <f t="shared" si="76"/>
        <v/>
      </c>
      <c r="L64" s="27"/>
      <c r="M64" s="25"/>
      <c r="N64" s="25"/>
      <c r="O64" s="27"/>
      <c r="P64" s="25"/>
      <c r="Q64" s="25"/>
      <c r="R64" s="25"/>
      <c r="S64" s="25"/>
      <c r="T64" s="25"/>
      <c r="U64" s="25"/>
      <c r="V64" s="25"/>
      <c r="W64" s="27"/>
      <c r="X64" s="25"/>
      <c r="Y64" s="31"/>
      <c r="Z64" s="31"/>
      <c r="AA64" s="27"/>
      <c r="AB64" s="27"/>
      <c r="AC64" s="26"/>
      <c r="AD64" s="27"/>
    </row>
    <row r="65" spans="2:30" ht="12.75" customHeight="1" x14ac:dyDescent="0.2">
      <c r="B65" s="49"/>
      <c r="D65" s="28"/>
      <c r="E65" s="29"/>
      <c r="F65" s="28"/>
      <c r="G65" s="30"/>
      <c r="H65" s="29"/>
      <c r="I65" s="27" t="str">
        <f t="shared" si="75"/>
        <v/>
      </c>
      <c r="J65" s="27"/>
      <c r="K65" s="27" t="str">
        <f t="shared" si="76"/>
        <v/>
      </c>
      <c r="L65" s="27"/>
      <c r="M65" s="25"/>
      <c r="N65" s="25"/>
      <c r="O65" s="27"/>
      <c r="P65" s="25"/>
      <c r="Q65" s="25"/>
      <c r="R65" s="25"/>
      <c r="S65" s="25"/>
      <c r="T65" s="25"/>
      <c r="U65" s="25"/>
      <c r="V65" s="25"/>
      <c r="W65" s="27"/>
      <c r="X65" s="25"/>
      <c r="Y65" s="31"/>
      <c r="Z65" s="31"/>
      <c r="AA65" s="27"/>
      <c r="AB65" s="27"/>
      <c r="AC65" s="26"/>
      <c r="AD65" s="27"/>
    </row>
    <row r="66" spans="2:30" ht="12.75" customHeight="1" x14ac:dyDescent="0.2">
      <c r="B66" s="49"/>
      <c r="D66" s="28"/>
      <c r="E66" s="29"/>
      <c r="F66" s="28"/>
      <c r="G66" s="30"/>
      <c r="H66" s="29"/>
      <c r="I66" s="27" t="str">
        <f t="shared" si="75"/>
        <v/>
      </c>
      <c r="J66" s="27"/>
      <c r="K66" s="27" t="str">
        <f t="shared" si="76"/>
        <v/>
      </c>
      <c r="L66" s="27"/>
      <c r="M66" s="25"/>
      <c r="N66" s="25"/>
      <c r="O66" s="27"/>
      <c r="P66" s="25"/>
      <c r="Q66" s="25"/>
      <c r="R66" s="25"/>
      <c r="S66" s="25"/>
      <c r="T66" s="25"/>
      <c r="U66" s="25"/>
      <c r="V66" s="25"/>
      <c r="W66" s="27"/>
      <c r="X66" s="25"/>
      <c r="Y66" s="31"/>
      <c r="Z66" s="31"/>
      <c r="AA66" s="27"/>
      <c r="AB66" s="27"/>
      <c r="AC66" s="26"/>
      <c r="AD66" s="27"/>
    </row>
    <row r="67" spans="2:30" ht="12.75" customHeight="1" x14ac:dyDescent="0.2">
      <c r="B67" s="49"/>
      <c r="D67" s="28"/>
      <c r="E67" s="29"/>
      <c r="F67" s="28"/>
      <c r="G67" s="30"/>
      <c r="H67" s="29"/>
      <c r="I67" s="27" t="str">
        <f t="shared" si="75"/>
        <v/>
      </c>
      <c r="J67" s="27"/>
      <c r="K67" s="27" t="str">
        <f t="shared" si="76"/>
        <v/>
      </c>
      <c r="L67" s="27"/>
      <c r="M67" s="25"/>
      <c r="N67" s="25"/>
      <c r="O67" s="27"/>
      <c r="P67" s="25"/>
      <c r="Q67" s="25"/>
      <c r="R67" s="25"/>
      <c r="S67" s="25"/>
      <c r="T67" s="25"/>
      <c r="U67" s="25"/>
      <c r="V67" s="25"/>
      <c r="W67" s="25"/>
      <c r="X67" s="25"/>
      <c r="Y67" s="31"/>
      <c r="Z67" s="31"/>
      <c r="AA67" s="27"/>
      <c r="AB67" s="27"/>
      <c r="AC67" s="26"/>
      <c r="AD67" s="27"/>
    </row>
    <row r="68" spans="2:30" ht="12.75" customHeight="1" x14ac:dyDescent="0.2">
      <c r="B68" s="49"/>
      <c r="D68" s="28"/>
      <c r="E68" s="29"/>
      <c r="F68" s="28"/>
      <c r="G68" s="30"/>
      <c r="H68" s="29"/>
      <c r="I68" s="27" t="str">
        <f t="shared" si="75"/>
        <v/>
      </c>
      <c r="J68" s="27"/>
      <c r="K68" s="27" t="str">
        <f t="shared" si="76"/>
        <v/>
      </c>
      <c r="L68" s="27"/>
      <c r="M68" s="25"/>
      <c r="N68" s="25"/>
      <c r="O68" s="27"/>
      <c r="P68" s="25"/>
      <c r="Q68" s="25"/>
      <c r="R68" s="25"/>
      <c r="S68" s="25"/>
      <c r="T68" s="25"/>
      <c r="U68" s="25"/>
      <c r="V68" s="25"/>
      <c r="W68" s="27"/>
      <c r="X68" s="25"/>
      <c r="Y68" s="31"/>
      <c r="Z68" s="31"/>
      <c r="AA68" s="27"/>
      <c r="AB68" s="27"/>
      <c r="AC68" s="26"/>
      <c r="AD68" s="27"/>
    </row>
    <row r="69" spans="2:30" ht="12.75" customHeight="1" x14ac:dyDescent="0.2">
      <c r="B69" s="49"/>
      <c r="D69" s="28"/>
      <c r="E69" s="29"/>
      <c r="F69" s="28"/>
      <c r="G69" s="30"/>
      <c r="H69" s="29"/>
      <c r="I69" s="27" t="str">
        <f t="shared" si="75"/>
        <v/>
      </c>
      <c r="J69" s="27"/>
      <c r="K69" s="27" t="str">
        <f t="shared" si="76"/>
        <v/>
      </c>
      <c r="L69" s="27"/>
      <c r="M69" s="25"/>
      <c r="N69" s="25"/>
      <c r="O69" s="27"/>
      <c r="P69" s="25"/>
      <c r="Q69" s="25"/>
      <c r="R69" s="25"/>
      <c r="S69" s="25"/>
      <c r="T69" s="25"/>
      <c r="U69" s="25"/>
      <c r="V69" s="25"/>
      <c r="W69" s="25"/>
      <c r="X69" s="25"/>
      <c r="Y69" s="31"/>
      <c r="Z69" s="31"/>
      <c r="AA69" s="27"/>
      <c r="AB69" s="27"/>
      <c r="AC69" s="26"/>
      <c r="AD69" s="27"/>
    </row>
    <row r="70" spans="2:30" ht="12.75" customHeight="1" x14ac:dyDescent="0.2">
      <c r="B70" s="49"/>
      <c r="D70" s="28"/>
      <c r="E70" s="29"/>
      <c r="F70" s="28"/>
      <c r="G70" s="30"/>
      <c r="H70" s="29"/>
      <c r="I70" s="27"/>
      <c r="J70" s="27"/>
      <c r="K70" s="27"/>
      <c r="L70" s="27"/>
      <c r="M70" s="25"/>
      <c r="N70" s="25"/>
      <c r="O70" s="27"/>
      <c r="P70" s="25"/>
      <c r="Q70" s="25"/>
      <c r="R70" s="25"/>
      <c r="S70" s="25"/>
      <c r="T70" s="25"/>
      <c r="U70" s="25"/>
      <c r="V70" s="25"/>
      <c r="W70" s="25"/>
      <c r="X70" s="25"/>
      <c r="Y70" s="31"/>
      <c r="Z70" s="31"/>
      <c r="AA70" s="27"/>
      <c r="AB70" s="27"/>
      <c r="AC70" s="26"/>
      <c r="AD70" s="27"/>
    </row>
    <row r="71" spans="2:30" ht="12.75" customHeight="1" x14ac:dyDescent="0.2">
      <c r="B71" s="49"/>
      <c r="D71" s="28"/>
      <c r="E71" s="29"/>
      <c r="F71" s="28"/>
      <c r="G71" s="30"/>
      <c r="H71" s="29"/>
      <c r="I71" s="27"/>
      <c r="J71" s="27"/>
      <c r="K71" s="27"/>
      <c r="L71" s="27"/>
      <c r="M71" s="25"/>
      <c r="N71" s="25"/>
      <c r="O71" s="27"/>
      <c r="P71" s="25"/>
      <c r="Q71" s="25"/>
      <c r="R71" s="25"/>
      <c r="S71" s="25"/>
      <c r="T71" s="25"/>
      <c r="U71" s="25"/>
      <c r="V71" s="25"/>
      <c r="W71" s="25"/>
      <c r="X71" s="25"/>
      <c r="Y71" s="31"/>
      <c r="Z71" s="31"/>
      <c r="AA71" s="27"/>
      <c r="AB71" s="27"/>
      <c r="AC71" s="26"/>
      <c r="AD71" s="27"/>
    </row>
    <row r="72" spans="2:30" ht="12.75" customHeight="1" x14ac:dyDescent="0.2">
      <c r="B72" s="49"/>
      <c r="D72" s="28"/>
      <c r="E72" s="29"/>
      <c r="F72" s="28"/>
      <c r="G72" s="30"/>
      <c r="H72" s="29"/>
      <c r="I72" s="27" t="str">
        <f t="shared" si="75"/>
        <v/>
      </c>
      <c r="J72" s="27"/>
      <c r="K72" s="27" t="str">
        <f t="shared" si="76"/>
        <v/>
      </c>
      <c r="L72" s="27"/>
      <c r="M72" s="25"/>
      <c r="N72" s="25"/>
      <c r="O72" s="27"/>
      <c r="P72" s="25"/>
      <c r="Q72" s="25"/>
      <c r="R72" s="25"/>
      <c r="S72" s="25"/>
      <c r="T72" s="25"/>
      <c r="U72" s="25"/>
      <c r="V72" s="25"/>
      <c r="W72" s="25"/>
      <c r="X72" s="25"/>
      <c r="Y72" s="31"/>
      <c r="Z72" s="31"/>
      <c r="AA72" s="27"/>
      <c r="AB72" s="27"/>
      <c r="AC72" s="26"/>
      <c r="AD72" s="27"/>
    </row>
    <row r="73" spans="2:30" ht="12.75" customHeight="1" x14ac:dyDescent="0.2">
      <c r="B73" s="49"/>
      <c r="D73" s="28"/>
      <c r="E73" s="29"/>
      <c r="F73" s="28"/>
      <c r="G73" s="30"/>
      <c r="H73" s="29"/>
      <c r="I73" s="27" t="str">
        <f t="shared" si="75"/>
        <v/>
      </c>
      <c r="J73" s="27"/>
      <c r="K73" s="27" t="str">
        <f t="shared" si="76"/>
        <v/>
      </c>
      <c r="L73" s="27"/>
      <c r="M73" s="25"/>
      <c r="N73" s="25"/>
      <c r="O73" s="27"/>
      <c r="P73" s="25"/>
      <c r="Q73" s="25"/>
      <c r="R73" s="25"/>
      <c r="S73" s="25"/>
      <c r="T73" s="25"/>
      <c r="U73" s="25"/>
      <c r="V73" s="25"/>
      <c r="W73" s="25"/>
      <c r="X73" s="25"/>
      <c r="Y73" s="31"/>
      <c r="Z73" s="31"/>
      <c r="AA73" s="27"/>
      <c r="AB73" s="27"/>
      <c r="AC73" s="26"/>
      <c r="AD73" s="27"/>
    </row>
    <row r="74" spans="2:30" ht="12.75" customHeight="1" x14ac:dyDescent="0.2">
      <c r="B74" s="49"/>
      <c r="D74" s="28"/>
      <c r="E74" s="29"/>
      <c r="F74" s="28"/>
      <c r="G74" s="30"/>
      <c r="H74" s="29"/>
      <c r="I74" s="27" t="str">
        <f t="shared" si="3"/>
        <v/>
      </c>
      <c r="J74" s="27"/>
      <c r="K74" s="27" t="str">
        <f t="shared" si="4"/>
        <v/>
      </c>
      <c r="L74" s="27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7"/>
      <c r="Y74" s="25"/>
      <c r="Z74" s="25"/>
      <c r="AA74" s="25"/>
      <c r="AB74" s="27"/>
      <c r="AC74" s="26"/>
      <c r="AD74" s="27"/>
    </row>
    <row r="75" spans="2:30" ht="12.75" customHeight="1" x14ac:dyDescent="0.2">
      <c r="B75" s="49"/>
      <c r="D75" s="28"/>
      <c r="E75" s="29"/>
      <c r="F75" s="28"/>
      <c r="G75" s="30"/>
      <c r="H75" s="29"/>
      <c r="I75" s="27" t="str">
        <f t="shared" si="3"/>
        <v/>
      </c>
      <c r="J75" s="27"/>
      <c r="K75" s="27" t="str">
        <f t="shared" si="4"/>
        <v/>
      </c>
      <c r="L75" s="27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7"/>
      <c r="Y75" s="25"/>
      <c r="Z75" s="25"/>
      <c r="AA75" s="25"/>
      <c r="AB75" s="27"/>
      <c r="AC75" s="26"/>
      <c r="AD75" s="27"/>
    </row>
    <row r="76" spans="2:30" ht="12.75" customHeight="1" x14ac:dyDescent="0.2">
      <c r="B76" s="49"/>
      <c r="D76" s="28"/>
      <c r="E76" s="29"/>
      <c r="F76" s="28"/>
      <c r="G76" s="30"/>
      <c r="H76" s="29"/>
      <c r="I76" s="27" t="str">
        <f t="shared" si="3"/>
        <v/>
      </c>
      <c r="J76" s="27"/>
      <c r="K76" s="27" t="str">
        <f t="shared" si="4"/>
        <v/>
      </c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31"/>
      <c r="Z76" s="25"/>
      <c r="AA76" s="25"/>
      <c r="AB76" s="27"/>
      <c r="AC76" s="26"/>
      <c r="AD76" s="27"/>
    </row>
    <row r="77" spans="2:30" ht="12.75" customHeight="1" x14ac:dyDescent="0.2">
      <c r="B77" s="49"/>
      <c r="D77" s="28"/>
      <c r="E77" s="29"/>
      <c r="F77" s="28"/>
      <c r="G77" s="30"/>
      <c r="H77" s="29"/>
      <c r="I77" s="27" t="str">
        <f t="shared" si="3"/>
        <v/>
      </c>
      <c r="J77" s="27"/>
      <c r="K77" s="27" t="str">
        <f t="shared" si="4"/>
        <v/>
      </c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31"/>
      <c r="Z77" s="25"/>
      <c r="AA77" s="25"/>
      <c r="AB77" s="27"/>
      <c r="AC77" s="26"/>
      <c r="AD77" s="27"/>
    </row>
    <row r="78" spans="2:30" ht="12.75" customHeight="1" x14ac:dyDescent="0.2">
      <c r="B78" s="49"/>
      <c r="D78" s="28"/>
      <c r="E78" s="29"/>
      <c r="F78" s="28"/>
      <c r="G78" s="30"/>
      <c r="H78" s="29"/>
      <c r="I78" s="27" t="str">
        <f t="shared" si="3"/>
        <v/>
      </c>
      <c r="J78" s="27"/>
      <c r="K78" s="27" t="str">
        <f t="shared" si="4"/>
        <v/>
      </c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31"/>
      <c r="Z78" s="25"/>
      <c r="AA78" s="25"/>
      <c r="AB78" s="27"/>
      <c r="AC78" s="26"/>
      <c r="AD78" s="27"/>
    </row>
    <row r="79" spans="2:30" ht="12.75" customHeight="1" x14ac:dyDescent="0.2">
      <c r="B79" s="49"/>
      <c r="D79" s="28"/>
      <c r="E79" s="29"/>
      <c r="F79" s="28"/>
      <c r="G79" s="30"/>
      <c r="H79" s="29"/>
      <c r="I79" s="27" t="str">
        <f t="shared" si="3"/>
        <v/>
      </c>
      <c r="J79" s="27"/>
      <c r="K79" s="27" t="str">
        <f t="shared" si="4"/>
        <v/>
      </c>
      <c r="L79" s="27"/>
      <c r="M79" s="25"/>
      <c r="N79" s="25"/>
      <c r="O79" s="27"/>
      <c r="P79" s="25"/>
      <c r="Q79" s="25"/>
      <c r="R79" s="25"/>
      <c r="S79" s="25"/>
      <c r="T79" s="25"/>
      <c r="U79" s="25"/>
      <c r="V79" s="25"/>
      <c r="W79" s="25"/>
      <c r="X79" s="25"/>
      <c r="Y79" s="31"/>
      <c r="Z79" s="31"/>
      <c r="AA79" s="27"/>
      <c r="AB79" s="27"/>
      <c r="AC79" s="26"/>
      <c r="AD79" s="27"/>
    </row>
    <row r="80" spans="2:30" ht="12.75" customHeight="1" x14ac:dyDescent="0.2">
      <c r="B80" s="49"/>
      <c r="D80" s="28"/>
      <c r="E80" s="29"/>
      <c r="F80" s="28"/>
      <c r="G80" s="30"/>
      <c r="H80" s="29"/>
      <c r="I80" s="27" t="str">
        <f t="shared" si="3"/>
        <v/>
      </c>
      <c r="J80" s="27"/>
      <c r="K80" s="27" t="str">
        <f t="shared" si="4"/>
        <v/>
      </c>
      <c r="L80" s="27"/>
      <c r="M80" s="25"/>
      <c r="N80" s="25"/>
      <c r="O80" s="27"/>
      <c r="P80" s="25"/>
      <c r="Q80" s="25"/>
      <c r="R80" s="25"/>
      <c r="S80" s="25"/>
      <c r="T80" s="25"/>
      <c r="U80" s="25"/>
      <c r="V80" s="25"/>
      <c r="W80" s="25"/>
      <c r="X80" s="25"/>
      <c r="Y80" s="31"/>
      <c r="Z80" s="31"/>
      <c r="AA80" s="27"/>
      <c r="AB80" s="27"/>
      <c r="AC80" s="26"/>
      <c r="AD80" s="27"/>
    </row>
    <row r="81" spans="2:30" ht="12.75" customHeight="1" x14ac:dyDescent="0.2">
      <c r="B81" s="49"/>
      <c r="D81" s="28"/>
      <c r="E81" s="29"/>
      <c r="F81" s="28"/>
      <c r="G81" s="30"/>
      <c r="H81" s="29"/>
      <c r="I81" s="27" t="str">
        <f t="shared" si="3"/>
        <v/>
      </c>
      <c r="J81" s="27"/>
      <c r="K81" s="27" t="str">
        <f t="shared" si="4"/>
        <v/>
      </c>
      <c r="L81" s="27"/>
      <c r="M81" s="25"/>
      <c r="N81" s="25"/>
      <c r="O81" s="27"/>
      <c r="P81" s="25"/>
      <c r="Q81" s="25"/>
      <c r="R81" s="25"/>
      <c r="S81" s="25"/>
      <c r="T81" s="25"/>
      <c r="U81" s="25"/>
      <c r="V81" s="25"/>
      <c r="W81" s="25"/>
      <c r="X81" s="25"/>
      <c r="Y81" s="31"/>
      <c r="Z81" s="31"/>
      <c r="AA81" s="27"/>
      <c r="AB81" s="27"/>
      <c r="AC81" s="26"/>
      <c r="AD81" s="27"/>
    </row>
    <row r="82" spans="2:30" ht="12.75" customHeight="1" x14ac:dyDescent="0.2">
      <c r="B82" s="49"/>
      <c r="D82" s="33"/>
      <c r="E82" s="32"/>
      <c r="F82" s="33"/>
      <c r="G82" s="34"/>
      <c r="H82" s="32"/>
      <c r="I82" s="35" t="str">
        <f t="shared" si="3"/>
        <v/>
      </c>
      <c r="J82" s="35"/>
      <c r="K82" s="35" t="str">
        <f t="shared" si="4"/>
        <v/>
      </c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  <c r="Z82" s="36"/>
      <c r="AA82" s="35"/>
      <c r="AB82" s="35"/>
      <c r="AC82" s="36"/>
      <c r="AD82" s="35"/>
    </row>
    <row r="83" spans="2:30" ht="12.75" customHeight="1" x14ac:dyDescent="0.2">
      <c r="B83" s="49"/>
      <c r="D83" s="33"/>
      <c r="E83" s="32"/>
      <c r="F83" s="33"/>
      <c r="G83" s="34"/>
      <c r="H83" s="32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6"/>
      <c r="Z83" s="36"/>
      <c r="AA83" s="35"/>
      <c r="AB83" s="35"/>
      <c r="AC83" s="36"/>
      <c r="AD83" s="35"/>
    </row>
    <row r="84" spans="2:30" ht="12.75" customHeight="1" x14ac:dyDescent="0.2">
      <c r="B84" s="49"/>
      <c r="D84" s="33"/>
      <c r="E84" s="32"/>
      <c r="F84" s="33"/>
      <c r="G84" s="34"/>
      <c r="H84" s="32"/>
      <c r="I84" s="35" t="str">
        <f t="shared" si="3"/>
        <v/>
      </c>
      <c r="J84" s="35"/>
      <c r="K84" s="35" t="str">
        <f t="shared" si="4"/>
        <v/>
      </c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6"/>
      <c r="Z84" s="36"/>
      <c r="AA84" s="35"/>
      <c r="AB84" s="35"/>
      <c r="AC84" s="36"/>
      <c r="AD84" s="35"/>
    </row>
    <row r="85" spans="2:30" ht="12.75" customHeight="1" x14ac:dyDescent="0.2">
      <c r="B85" s="49"/>
      <c r="D85" s="33"/>
      <c r="E85" s="32"/>
      <c r="F85" s="33"/>
      <c r="G85" s="34"/>
      <c r="H85" s="32"/>
      <c r="I85" s="35" t="str">
        <f t="shared" si="3"/>
        <v/>
      </c>
      <c r="J85" s="35"/>
      <c r="K85" s="35" t="str">
        <f t="shared" si="4"/>
        <v/>
      </c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6"/>
      <c r="Z85" s="36"/>
      <c r="AA85" s="35"/>
      <c r="AB85" s="35"/>
      <c r="AC85" s="36"/>
      <c r="AD85" s="35"/>
    </row>
    <row r="86" spans="2:30" ht="12.75" customHeight="1" thickBot="1" x14ac:dyDescent="0.25">
      <c r="B86" s="50"/>
      <c r="D86" s="37"/>
      <c r="E86" s="32"/>
      <c r="F86" s="38"/>
      <c r="G86" s="34"/>
      <c r="H86" s="32"/>
      <c r="I86" s="32" t="str">
        <f t="shared" si="3"/>
        <v/>
      </c>
      <c r="J86" s="35"/>
      <c r="K86" s="35" t="str">
        <f t="shared" si="4"/>
        <v/>
      </c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6"/>
      <c r="Z86" s="36"/>
      <c r="AA86" s="35"/>
      <c r="AB86" s="35"/>
      <c r="AC86" s="36"/>
      <c r="AD86" s="35"/>
    </row>
    <row r="87" spans="2:30" ht="12.75" customHeight="1" thickBot="1" x14ac:dyDescent="0.25">
      <c r="D87" s="55" t="s">
        <v>4</v>
      </c>
      <c r="E87" s="56"/>
      <c r="F87" s="56"/>
      <c r="G87" s="56"/>
      <c r="H87" s="56"/>
      <c r="I87" s="56"/>
      <c r="J87" s="56"/>
      <c r="K87" s="56"/>
      <c r="L87" s="57"/>
      <c r="M87" s="39">
        <f t="shared" ref="M87:AD87" si="78">IF(M10="","",IF(M27="","",IF(SUM(M28:M86)&lt;&gt;0,SUM(M28:M86),"")))</f>
        <v>35475.555555555555</v>
      </c>
      <c r="N87" s="39">
        <f t="shared" si="78"/>
        <v>8868.8888888888887</v>
      </c>
      <c r="O87" s="39" t="str">
        <f t="shared" si="78"/>
        <v/>
      </c>
      <c r="P87" s="39">
        <f t="shared" si="78"/>
        <v>5912.5925925925922</v>
      </c>
      <c r="Q87" s="39">
        <f t="shared" si="78"/>
        <v>35475.555555555555</v>
      </c>
      <c r="R87" s="39">
        <f t="shared" si="78"/>
        <v>5912.5925925925922</v>
      </c>
      <c r="S87" s="39">
        <f t="shared" si="78"/>
        <v>47717.111111111117</v>
      </c>
      <c r="T87" s="39">
        <f t="shared" si="78"/>
        <v>2956.2962962962961</v>
      </c>
      <c r="U87" s="39">
        <f t="shared" si="78"/>
        <v>5912.5925925925922</v>
      </c>
      <c r="V87" s="39">
        <f t="shared" si="78"/>
        <v>4575.6516666666666</v>
      </c>
      <c r="W87" s="39">
        <f t="shared" si="78"/>
        <v>7071.461666666668</v>
      </c>
      <c r="X87" s="39">
        <f t="shared" si="78"/>
        <v>2310.9351851851852</v>
      </c>
      <c r="Y87" s="39">
        <f t="shared" si="78"/>
        <v>4621.8703703703704</v>
      </c>
      <c r="Z87" s="39">
        <f t="shared" si="78"/>
        <v>6115.4549999999981</v>
      </c>
      <c r="AA87" s="39">
        <f t="shared" si="78"/>
        <v>1320.8177777777778</v>
      </c>
      <c r="AB87" s="39">
        <f t="shared" si="78"/>
        <v>13.508363636363633</v>
      </c>
      <c r="AC87" s="39">
        <f t="shared" si="78"/>
        <v>35.509259259259252</v>
      </c>
      <c r="AD87" s="39">
        <f t="shared" si="78"/>
        <v>1315.4091999999987</v>
      </c>
    </row>
    <row r="88" spans="2:30" ht="12.75" customHeight="1" x14ac:dyDescent="0.2">
      <c r="B88" s="6" t="s">
        <v>19</v>
      </c>
      <c r="D88" s="58" t="s">
        <v>5</v>
      </c>
      <c r="E88" s="59"/>
      <c r="F88" s="59"/>
      <c r="G88" s="59"/>
      <c r="H88" s="59"/>
      <c r="I88" s="59"/>
      <c r="J88" s="59"/>
      <c r="K88" s="59"/>
      <c r="L88" s="60"/>
      <c r="M88" s="40">
        <f t="shared" ref="M88:AD88" si="79">IF(M10="","",IF(M27="",IF(SUM(COUNTIF(M28:M86,"LS")+COUNTIF(M28:M86,"LUMP"))&gt;0,"LS",""),IF(M87&lt;&gt;"",ROUNDUP(M87,0),"")))</f>
        <v>35476</v>
      </c>
      <c r="N88" s="40">
        <f t="shared" si="79"/>
        <v>8869</v>
      </c>
      <c r="O88" s="40" t="str">
        <f t="shared" si="79"/>
        <v/>
      </c>
      <c r="P88" s="40">
        <f t="shared" si="79"/>
        <v>5913</v>
      </c>
      <c r="Q88" s="40">
        <f t="shared" si="79"/>
        <v>35476</v>
      </c>
      <c r="R88" s="40">
        <f t="shared" si="79"/>
        <v>5913</v>
      </c>
      <c r="S88" s="40">
        <f t="shared" si="79"/>
        <v>47718</v>
      </c>
      <c r="T88" s="40">
        <f t="shared" si="79"/>
        <v>2957</v>
      </c>
      <c r="U88" s="40">
        <f t="shared" si="79"/>
        <v>5913</v>
      </c>
      <c r="V88" s="40">
        <f t="shared" si="79"/>
        <v>4576</v>
      </c>
      <c r="W88" s="40">
        <f t="shared" si="79"/>
        <v>7072</v>
      </c>
      <c r="X88" s="40">
        <f t="shared" si="79"/>
        <v>2311</v>
      </c>
      <c r="Y88" s="40">
        <f t="shared" si="79"/>
        <v>4622</v>
      </c>
      <c r="Z88" s="40">
        <f t="shared" si="79"/>
        <v>6116</v>
      </c>
      <c r="AA88" s="40">
        <f t="shared" si="79"/>
        <v>1321</v>
      </c>
      <c r="AB88" s="40">
        <f t="shared" si="79"/>
        <v>14</v>
      </c>
      <c r="AC88" s="40">
        <f t="shared" si="79"/>
        <v>36</v>
      </c>
      <c r="AD88" s="40">
        <f t="shared" si="79"/>
        <v>1316</v>
      </c>
    </row>
    <row r="89" spans="2:30" ht="12.75" customHeight="1" thickBot="1" x14ac:dyDescent="0.25"/>
    <row r="90" spans="2:30" ht="12.75" customHeight="1" thickBot="1" x14ac:dyDescent="0.25">
      <c r="B90" s="46" t="s">
        <v>17</v>
      </c>
      <c r="D90" s="71">
        <f>D9+1</f>
        <v>2</v>
      </c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71"/>
      <c r="W90" s="71"/>
      <c r="X90" s="71"/>
      <c r="Y90" s="71"/>
      <c r="Z90" s="71"/>
      <c r="AA90" s="71"/>
      <c r="AB90" s="71"/>
      <c r="AC90" s="71"/>
      <c r="AD90" s="71"/>
    </row>
    <row r="91" spans="2:30" ht="12.75" customHeight="1" thickBot="1" x14ac:dyDescent="0.25">
      <c r="B91" s="47"/>
      <c r="D91" s="11"/>
      <c r="E91" s="11"/>
      <c r="F91" s="11"/>
      <c r="G91" s="11"/>
      <c r="H91" s="11"/>
      <c r="I91" s="12"/>
      <c r="J91" s="12"/>
      <c r="K91" s="12"/>
      <c r="L91" s="13" t="s">
        <v>15</v>
      </c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</row>
    <row r="92" spans="2:30" ht="12.75" customHeight="1" x14ac:dyDescent="0.2">
      <c r="D92" s="11"/>
      <c r="E92" s="11"/>
      <c r="F92" s="11"/>
      <c r="G92" s="11"/>
      <c r="H92" s="11"/>
      <c r="I92" s="12"/>
      <c r="J92" s="12"/>
      <c r="K92" s="12"/>
      <c r="L92" s="13" t="s">
        <v>16</v>
      </c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</row>
    <row r="93" spans="2:30" ht="12.75" customHeight="1" x14ac:dyDescent="0.2">
      <c r="D93" s="12"/>
      <c r="E93" s="12"/>
      <c r="F93" s="1"/>
      <c r="G93" s="16"/>
      <c r="H93" s="12"/>
      <c r="I93" s="11"/>
      <c r="J93" s="12"/>
      <c r="K93" s="12"/>
      <c r="L93" s="13" t="s">
        <v>7</v>
      </c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</row>
    <row r="94" spans="2:30" ht="12.75" customHeight="1" thickBot="1" x14ac:dyDescent="0.25">
      <c r="D94" s="12"/>
      <c r="E94" s="12"/>
      <c r="F94" s="1"/>
      <c r="G94" s="16"/>
      <c r="H94" s="12"/>
      <c r="I94" s="11"/>
      <c r="J94" s="12"/>
      <c r="K94" s="12"/>
      <c r="L94" s="13" t="s">
        <v>8</v>
      </c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</row>
    <row r="95" spans="2:30" ht="12.75" customHeight="1" x14ac:dyDescent="0.2">
      <c r="B95" s="72" t="s">
        <v>18</v>
      </c>
      <c r="D95" s="61" t="s">
        <v>2</v>
      </c>
      <c r="E95" s="62"/>
      <c r="F95" s="63"/>
      <c r="G95" s="67" t="s">
        <v>9</v>
      </c>
      <c r="H95" s="69" t="s">
        <v>0</v>
      </c>
      <c r="I95" s="69" t="s">
        <v>10</v>
      </c>
      <c r="J95" s="69" t="s">
        <v>30</v>
      </c>
      <c r="K95" s="69" t="s">
        <v>29</v>
      </c>
      <c r="L95" s="69" t="s">
        <v>3</v>
      </c>
      <c r="M95" s="18" t="str">
        <f t="shared" ref="M95:AD95" si="80">IF(OR(TRIM(M91)=0,TRIM(M91)=""),"",IF(IFERROR(TRIM(INDEX(QryItemNamed,MATCH(TRIM(M91),ITEM,0),2)),"")="Y","SPECIAL",LEFT(IFERROR(TRIM(INDEX(ITEM,MATCH(TRIM(M91),ITEM,0))),""),3)))</f>
        <v/>
      </c>
      <c r="N95" s="18" t="str">
        <f t="shared" si="80"/>
        <v/>
      </c>
      <c r="O95" s="18" t="str">
        <f t="shared" si="80"/>
        <v/>
      </c>
      <c r="P95" s="18" t="str">
        <f t="shared" si="80"/>
        <v/>
      </c>
      <c r="Q95" s="18" t="str">
        <f t="shared" si="80"/>
        <v/>
      </c>
      <c r="R95" s="18" t="str">
        <f t="shared" si="80"/>
        <v/>
      </c>
      <c r="S95" s="18" t="str">
        <f t="shared" si="80"/>
        <v/>
      </c>
      <c r="T95" s="18" t="str">
        <f t="shared" si="80"/>
        <v/>
      </c>
      <c r="U95" s="18" t="str">
        <f t="shared" si="80"/>
        <v/>
      </c>
      <c r="V95" s="18" t="str">
        <f t="shared" si="80"/>
        <v/>
      </c>
      <c r="W95" s="18" t="str">
        <f t="shared" si="80"/>
        <v/>
      </c>
      <c r="X95" s="18" t="str">
        <f t="shared" si="80"/>
        <v/>
      </c>
      <c r="Y95" s="18" t="str">
        <f t="shared" si="80"/>
        <v/>
      </c>
      <c r="Z95" s="18" t="str">
        <f t="shared" si="80"/>
        <v/>
      </c>
      <c r="AA95" s="18" t="str">
        <f t="shared" si="80"/>
        <v/>
      </c>
      <c r="AB95" s="18" t="str">
        <f t="shared" si="80"/>
        <v/>
      </c>
      <c r="AC95" s="18" t="str">
        <f t="shared" si="80"/>
        <v/>
      </c>
      <c r="AD95" s="18" t="str">
        <f t="shared" si="80"/>
        <v/>
      </c>
    </row>
    <row r="96" spans="2:30" ht="12.75" customHeight="1" x14ac:dyDescent="0.2">
      <c r="B96" s="73"/>
      <c r="D96" s="64"/>
      <c r="E96" s="65"/>
      <c r="F96" s="66"/>
      <c r="G96" s="68"/>
      <c r="H96" s="70"/>
      <c r="I96" s="70"/>
      <c r="J96" s="70"/>
      <c r="K96" s="70"/>
      <c r="L96" s="70"/>
      <c r="M96" s="51" t="str">
        <f t="shared" ref="M96:AD96" si="81">IF(OR(TRIM(M91)=0,TRIM(M91)=""),IF(M92="","",M92),IF(IFERROR(TRIM(INDEX(QryItemNamed,MATCH(TRIM(M91),ITEM,0),2)),"")="Y",TRIM(RIGHT(IFERROR(TRIM(INDEX(QryItemNamed,MATCH(TRIM(M91),ITEM,0),4)),"123456789012"),LEN(IFERROR(TRIM(INDEX(QryItemNamed,MATCH(TRIM(M91),ITEM,0),4)),"123456789012"))-9))&amp;M92,IFERROR(TRIM(INDEX(QryItemNamed,MATCH(TRIM(M91),ITEM,0),4))&amp;M92,"ITEM CODE DOES NOT EXIST IN ITEM MASTER")))</f>
        <v/>
      </c>
      <c r="N96" s="51" t="str">
        <f t="shared" si="81"/>
        <v/>
      </c>
      <c r="O96" s="51" t="str">
        <f t="shared" si="81"/>
        <v/>
      </c>
      <c r="P96" s="51" t="str">
        <f t="shared" si="81"/>
        <v/>
      </c>
      <c r="Q96" s="51" t="str">
        <f t="shared" si="81"/>
        <v/>
      </c>
      <c r="R96" s="51" t="str">
        <f t="shared" si="81"/>
        <v/>
      </c>
      <c r="S96" s="51" t="str">
        <f t="shared" si="81"/>
        <v/>
      </c>
      <c r="T96" s="51" t="str">
        <f t="shared" si="81"/>
        <v/>
      </c>
      <c r="U96" s="51" t="str">
        <f t="shared" si="81"/>
        <v/>
      </c>
      <c r="V96" s="51" t="str">
        <f t="shared" si="81"/>
        <v/>
      </c>
      <c r="W96" s="51" t="str">
        <f t="shared" si="81"/>
        <v/>
      </c>
      <c r="X96" s="51" t="str">
        <f t="shared" si="81"/>
        <v/>
      </c>
      <c r="Y96" s="51" t="str">
        <f t="shared" si="81"/>
        <v/>
      </c>
      <c r="Z96" s="51" t="str">
        <f t="shared" si="81"/>
        <v/>
      </c>
      <c r="AA96" s="51" t="str">
        <f t="shared" si="81"/>
        <v/>
      </c>
      <c r="AB96" s="51" t="str">
        <f t="shared" si="81"/>
        <v/>
      </c>
      <c r="AC96" s="51" t="str">
        <f t="shared" si="81"/>
        <v/>
      </c>
      <c r="AD96" s="51" t="str">
        <f t="shared" si="81"/>
        <v/>
      </c>
    </row>
    <row r="97" spans="2:30" ht="12.75" customHeight="1" x14ac:dyDescent="0.2">
      <c r="B97" s="73"/>
      <c r="D97" s="64"/>
      <c r="E97" s="65"/>
      <c r="F97" s="66"/>
      <c r="G97" s="68"/>
      <c r="H97" s="70"/>
      <c r="I97" s="70"/>
      <c r="J97" s="70"/>
      <c r="K97" s="70"/>
      <c r="L97" s="70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</row>
    <row r="98" spans="2:30" ht="12.75" customHeight="1" x14ac:dyDescent="0.2">
      <c r="B98" s="73"/>
      <c r="D98" s="64"/>
      <c r="E98" s="65"/>
      <c r="F98" s="66"/>
      <c r="G98" s="68"/>
      <c r="H98" s="70"/>
      <c r="I98" s="70"/>
      <c r="J98" s="70"/>
      <c r="K98" s="70"/>
      <c r="L98" s="70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</row>
    <row r="99" spans="2:30" ht="12.75" customHeight="1" x14ac:dyDescent="0.2">
      <c r="B99" s="73"/>
      <c r="D99" s="64"/>
      <c r="E99" s="65"/>
      <c r="F99" s="66"/>
      <c r="G99" s="68"/>
      <c r="H99" s="70"/>
      <c r="I99" s="70"/>
      <c r="J99" s="70"/>
      <c r="K99" s="70"/>
      <c r="L99" s="70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</row>
    <row r="100" spans="2:30" ht="12.75" customHeight="1" x14ac:dyDescent="0.2">
      <c r="B100" s="73"/>
      <c r="D100" s="64"/>
      <c r="E100" s="65"/>
      <c r="F100" s="66"/>
      <c r="G100" s="68"/>
      <c r="H100" s="70"/>
      <c r="I100" s="70"/>
      <c r="J100" s="70"/>
      <c r="K100" s="70"/>
      <c r="L100" s="70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</row>
    <row r="101" spans="2:30" ht="12.75" customHeight="1" x14ac:dyDescent="0.2">
      <c r="B101" s="73"/>
      <c r="D101" s="64"/>
      <c r="E101" s="65"/>
      <c r="F101" s="66"/>
      <c r="G101" s="68"/>
      <c r="H101" s="70"/>
      <c r="I101" s="70"/>
      <c r="J101" s="70"/>
      <c r="K101" s="70"/>
      <c r="L101" s="70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</row>
    <row r="102" spans="2:30" ht="12.75" customHeight="1" x14ac:dyDescent="0.2">
      <c r="B102" s="73"/>
      <c r="D102" s="64"/>
      <c r="E102" s="65"/>
      <c r="F102" s="66"/>
      <c r="G102" s="68"/>
      <c r="H102" s="70"/>
      <c r="I102" s="70"/>
      <c r="J102" s="70"/>
      <c r="K102" s="70"/>
      <c r="L102" s="70"/>
      <c r="M102" s="52"/>
      <c r="N102" s="52"/>
      <c r="O102" s="52"/>
      <c r="P102" s="52"/>
      <c r="Q102" s="52"/>
      <c r="R102" s="52"/>
      <c r="S102" s="52"/>
      <c r="T102" s="52"/>
      <c r="U102" s="52"/>
      <c r="V102" s="52"/>
      <c r="W102" s="52"/>
      <c r="X102" s="52"/>
      <c r="Y102" s="52"/>
      <c r="Z102" s="52"/>
      <c r="AA102" s="52"/>
      <c r="AB102" s="52"/>
      <c r="AC102" s="52"/>
      <c r="AD102" s="52"/>
    </row>
    <row r="103" spans="2:30" ht="12.75" customHeight="1" x14ac:dyDescent="0.2">
      <c r="B103" s="73"/>
      <c r="D103" s="64"/>
      <c r="E103" s="65"/>
      <c r="F103" s="66"/>
      <c r="G103" s="68"/>
      <c r="H103" s="70"/>
      <c r="I103" s="70"/>
      <c r="J103" s="70"/>
      <c r="K103" s="70"/>
      <c r="L103" s="70"/>
      <c r="M103" s="52"/>
      <c r="N103" s="52"/>
      <c r="O103" s="52"/>
      <c r="P103" s="52"/>
      <c r="Q103" s="52"/>
      <c r="R103" s="52"/>
      <c r="S103" s="52"/>
      <c r="T103" s="52"/>
      <c r="U103" s="52"/>
      <c r="V103" s="52"/>
      <c r="W103" s="52"/>
      <c r="X103" s="52"/>
      <c r="Y103" s="52"/>
      <c r="Z103" s="52"/>
      <c r="AA103" s="52"/>
      <c r="AB103" s="52"/>
      <c r="AC103" s="52"/>
      <c r="AD103" s="52"/>
    </row>
    <row r="104" spans="2:30" ht="12.75" customHeight="1" x14ac:dyDescent="0.2">
      <c r="B104" s="73"/>
      <c r="D104" s="64"/>
      <c r="E104" s="65"/>
      <c r="F104" s="66"/>
      <c r="G104" s="68"/>
      <c r="H104" s="70"/>
      <c r="I104" s="70"/>
      <c r="J104" s="70"/>
      <c r="K104" s="70"/>
      <c r="L104" s="70"/>
      <c r="M104" s="52"/>
      <c r="N104" s="52"/>
      <c r="O104" s="52"/>
      <c r="P104" s="52"/>
      <c r="Q104" s="52"/>
      <c r="R104" s="52"/>
      <c r="S104" s="52"/>
      <c r="T104" s="52"/>
      <c r="U104" s="52"/>
      <c r="V104" s="52"/>
      <c r="W104" s="52"/>
      <c r="X104" s="52"/>
      <c r="Y104" s="52"/>
      <c r="Z104" s="52"/>
      <c r="AA104" s="52"/>
      <c r="AB104" s="52"/>
      <c r="AC104" s="52"/>
      <c r="AD104" s="52"/>
    </row>
    <row r="105" spans="2:30" ht="12.75" customHeight="1" x14ac:dyDescent="0.2">
      <c r="B105" s="73"/>
      <c r="D105" s="64"/>
      <c r="E105" s="65"/>
      <c r="F105" s="66"/>
      <c r="G105" s="68"/>
      <c r="H105" s="70"/>
      <c r="I105" s="70"/>
      <c r="J105" s="70"/>
      <c r="K105" s="70"/>
      <c r="L105" s="70"/>
      <c r="M105" s="52"/>
      <c r="N105" s="52"/>
      <c r="O105" s="52"/>
      <c r="P105" s="52"/>
      <c r="Q105" s="52"/>
      <c r="R105" s="52"/>
      <c r="S105" s="52"/>
      <c r="T105" s="52"/>
      <c r="U105" s="52"/>
      <c r="V105" s="52"/>
      <c r="W105" s="52"/>
      <c r="X105" s="52"/>
      <c r="Y105" s="52"/>
      <c r="Z105" s="52"/>
      <c r="AA105" s="52"/>
      <c r="AB105" s="52"/>
      <c r="AC105" s="52"/>
      <c r="AD105" s="52"/>
    </row>
    <row r="106" spans="2:30" ht="12.75" customHeight="1" x14ac:dyDescent="0.2">
      <c r="B106" s="73"/>
      <c r="D106" s="64"/>
      <c r="E106" s="65"/>
      <c r="F106" s="66"/>
      <c r="G106" s="68"/>
      <c r="H106" s="70"/>
      <c r="I106" s="70"/>
      <c r="J106" s="70"/>
      <c r="K106" s="70"/>
      <c r="L106" s="70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</row>
    <row r="107" spans="2:30" ht="12.75" customHeight="1" x14ac:dyDescent="0.2">
      <c r="B107" s="73"/>
      <c r="D107" s="64"/>
      <c r="E107" s="65"/>
      <c r="F107" s="66"/>
      <c r="G107" s="68"/>
      <c r="H107" s="70"/>
      <c r="I107" s="70"/>
      <c r="J107" s="70"/>
      <c r="K107" s="70"/>
      <c r="L107" s="70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</row>
    <row r="108" spans="2:30" ht="12.75" customHeight="1" thickBot="1" x14ac:dyDescent="0.25">
      <c r="B108" s="74"/>
      <c r="D108" s="54"/>
      <c r="E108" s="54"/>
      <c r="F108" s="54"/>
      <c r="G108" s="19"/>
      <c r="H108" s="20"/>
      <c r="I108" s="21" t="s">
        <v>6</v>
      </c>
      <c r="J108" s="21" t="s">
        <v>6</v>
      </c>
      <c r="K108" s="21" t="s">
        <v>28</v>
      </c>
      <c r="L108" s="21" t="s">
        <v>28</v>
      </c>
      <c r="M108" s="21" t="str">
        <f t="shared" ref="M108:AD108" si="82">IF(OR(TRIM(M91)=0,TRIM(M91)=""),"",IF(IFERROR(TRIM(INDEX(QryItemNamed,MATCH(TRIM(M91),ITEM,0),3)),"")="LS","",IFERROR(TRIM(INDEX(QryItemNamed,MATCH(TRIM(M91),ITEM,0),3)),"")))</f>
        <v/>
      </c>
      <c r="N108" s="21" t="str">
        <f t="shared" si="82"/>
        <v/>
      </c>
      <c r="O108" s="21" t="str">
        <f t="shared" si="82"/>
        <v/>
      </c>
      <c r="P108" s="21" t="str">
        <f t="shared" si="82"/>
        <v/>
      </c>
      <c r="Q108" s="21" t="str">
        <f t="shared" si="82"/>
        <v/>
      </c>
      <c r="R108" s="21" t="str">
        <f t="shared" si="82"/>
        <v/>
      </c>
      <c r="S108" s="21" t="str">
        <f t="shared" si="82"/>
        <v/>
      </c>
      <c r="T108" s="21" t="str">
        <f t="shared" si="82"/>
        <v/>
      </c>
      <c r="U108" s="21" t="str">
        <f t="shared" si="82"/>
        <v/>
      </c>
      <c r="V108" s="21" t="str">
        <f t="shared" si="82"/>
        <v/>
      </c>
      <c r="W108" s="21" t="str">
        <f t="shared" si="82"/>
        <v/>
      </c>
      <c r="X108" s="21" t="str">
        <f t="shared" si="82"/>
        <v/>
      </c>
      <c r="Y108" s="21" t="str">
        <f t="shared" si="82"/>
        <v/>
      </c>
      <c r="Z108" s="21" t="str">
        <f t="shared" si="82"/>
        <v/>
      </c>
      <c r="AA108" s="21" t="str">
        <f t="shared" si="82"/>
        <v/>
      </c>
      <c r="AB108" s="21" t="str">
        <f t="shared" si="82"/>
        <v/>
      </c>
      <c r="AC108" s="21" t="str">
        <f t="shared" si="82"/>
        <v/>
      </c>
      <c r="AD108" s="21" t="str">
        <f t="shared" si="82"/>
        <v/>
      </c>
    </row>
    <row r="109" spans="2:30" ht="12.75" customHeight="1" x14ac:dyDescent="0.2">
      <c r="B109" s="48"/>
      <c r="D109" s="22"/>
      <c r="E109" s="23"/>
      <c r="F109" s="22"/>
      <c r="G109" s="24"/>
      <c r="H109" s="23"/>
      <c r="I109" s="25" t="str">
        <f>IF(D109&lt;&gt;"",F109-D109,"")</f>
        <v/>
      </c>
      <c r="J109" s="25"/>
      <c r="K109" s="25" t="str">
        <f>IF(D109&lt;&gt;"",I109*J109/9,"")</f>
        <v/>
      </c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6"/>
      <c r="AD109" s="25"/>
    </row>
    <row r="110" spans="2:30" ht="12.75" customHeight="1" x14ac:dyDescent="0.2">
      <c r="B110" s="49"/>
      <c r="D110" s="22"/>
      <c r="E110" s="23" t="s">
        <v>1</v>
      </c>
      <c r="F110" s="22"/>
      <c r="G110" s="24"/>
      <c r="H110" s="23"/>
      <c r="I110" s="25" t="str">
        <f t="shared" ref="I110:I167" si="83">IF(D110&lt;&gt;"",F110-D110,"")</f>
        <v/>
      </c>
      <c r="J110" s="25"/>
      <c r="K110" s="25" t="str">
        <f t="shared" ref="K110:K167" si="84">IF(D110&lt;&gt;"",I110*J110/9,"")</f>
        <v/>
      </c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6"/>
      <c r="AD110" s="27"/>
    </row>
    <row r="111" spans="2:30" ht="12.75" customHeight="1" x14ac:dyDescent="0.2">
      <c r="B111" s="49"/>
      <c r="D111" s="28"/>
      <c r="E111" s="29"/>
      <c r="F111" s="28"/>
      <c r="G111" s="30"/>
      <c r="H111" s="29"/>
      <c r="I111" s="27" t="str">
        <f t="shared" si="83"/>
        <v/>
      </c>
      <c r="J111" s="27"/>
      <c r="K111" s="27" t="str">
        <f t="shared" si="84"/>
        <v/>
      </c>
      <c r="L111" s="27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7"/>
      <c r="AC111" s="26"/>
      <c r="AD111" s="27"/>
    </row>
    <row r="112" spans="2:30" ht="12.75" customHeight="1" x14ac:dyDescent="0.2">
      <c r="B112" s="49"/>
      <c r="D112" s="28"/>
      <c r="E112" s="29"/>
      <c r="F112" s="28"/>
      <c r="G112" s="30"/>
      <c r="H112" s="29"/>
      <c r="I112" s="27" t="str">
        <f t="shared" si="83"/>
        <v/>
      </c>
      <c r="J112" s="27"/>
      <c r="K112" s="27" t="str">
        <f t="shared" si="84"/>
        <v/>
      </c>
      <c r="L112" s="27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7"/>
      <c r="AC112" s="26"/>
      <c r="AD112" s="27"/>
    </row>
    <row r="113" spans="2:30" ht="12.75" customHeight="1" x14ac:dyDescent="0.2">
      <c r="B113" s="49"/>
      <c r="D113" s="28"/>
      <c r="E113" s="29"/>
      <c r="F113" s="28"/>
      <c r="G113" s="30"/>
      <c r="H113" s="29"/>
      <c r="I113" s="27" t="str">
        <f t="shared" si="83"/>
        <v/>
      </c>
      <c r="J113" s="27"/>
      <c r="K113" s="27" t="str">
        <f t="shared" si="84"/>
        <v/>
      </c>
      <c r="L113" s="27"/>
      <c r="M113" s="25"/>
      <c r="N113" s="25"/>
      <c r="O113" s="27"/>
      <c r="P113" s="25"/>
      <c r="Q113" s="25"/>
      <c r="R113" s="25"/>
      <c r="S113" s="25"/>
      <c r="T113" s="25"/>
      <c r="U113" s="25"/>
      <c r="V113" s="25"/>
      <c r="W113" s="25"/>
      <c r="X113" s="25"/>
      <c r="Y113" s="31"/>
      <c r="Z113" s="31"/>
      <c r="AA113" s="27"/>
      <c r="AB113" s="27"/>
      <c r="AC113" s="26"/>
      <c r="AD113" s="27"/>
    </row>
    <row r="114" spans="2:30" ht="12.75" customHeight="1" x14ac:dyDescent="0.2">
      <c r="B114" s="49"/>
      <c r="D114" s="28"/>
      <c r="E114" s="29"/>
      <c r="F114" s="28"/>
      <c r="G114" s="30"/>
      <c r="H114" s="29"/>
      <c r="I114" s="27" t="str">
        <f t="shared" si="83"/>
        <v/>
      </c>
      <c r="J114" s="27"/>
      <c r="K114" s="27" t="str">
        <f t="shared" si="84"/>
        <v/>
      </c>
      <c r="L114" s="27"/>
      <c r="M114" s="25"/>
      <c r="N114" s="25"/>
      <c r="O114" s="27"/>
      <c r="P114" s="25"/>
      <c r="Q114" s="25"/>
      <c r="R114" s="25"/>
      <c r="S114" s="25"/>
      <c r="T114" s="25"/>
      <c r="U114" s="25"/>
      <c r="V114" s="25"/>
      <c r="W114" s="27"/>
      <c r="X114" s="25"/>
      <c r="Y114" s="31"/>
      <c r="Z114" s="31"/>
      <c r="AA114" s="27"/>
      <c r="AB114" s="27"/>
      <c r="AC114" s="26"/>
      <c r="AD114" s="27"/>
    </row>
    <row r="115" spans="2:30" ht="12.75" customHeight="1" x14ac:dyDescent="0.2">
      <c r="B115" s="49"/>
      <c r="D115" s="28"/>
      <c r="E115" s="29"/>
      <c r="F115" s="28"/>
      <c r="G115" s="30"/>
      <c r="H115" s="29"/>
      <c r="I115" s="27" t="str">
        <f t="shared" si="83"/>
        <v/>
      </c>
      <c r="J115" s="27"/>
      <c r="K115" s="27" t="str">
        <f t="shared" si="84"/>
        <v/>
      </c>
      <c r="L115" s="27"/>
      <c r="M115" s="25"/>
      <c r="N115" s="25"/>
      <c r="O115" s="27"/>
      <c r="P115" s="25"/>
      <c r="Q115" s="25"/>
      <c r="R115" s="25"/>
      <c r="S115" s="25"/>
      <c r="T115" s="25"/>
      <c r="U115" s="25"/>
      <c r="V115" s="25"/>
      <c r="W115" s="27"/>
      <c r="X115" s="25"/>
      <c r="Y115" s="31"/>
      <c r="Z115" s="31"/>
      <c r="AA115" s="27"/>
      <c r="AB115" s="27"/>
      <c r="AC115" s="26"/>
      <c r="AD115" s="27"/>
    </row>
    <row r="116" spans="2:30" ht="12.75" customHeight="1" x14ac:dyDescent="0.2">
      <c r="B116" s="49"/>
      <c r="D116" s="28"/>
      <c r="E116" s="29"/>
      <c r="F116" s="28"/>
      <c r="G116" s="30"/>
      <c r="H116" s="29"/>
      <c r="I116" s="27" t="str">
        <f t="shared" si="83"/>
        <v/>
      </c>
      <c r="J116" s="27"/>
      <c r="K116" s="27" t="str">
        <f t="shared" si="84"/>
        <v/>
      </c>
      <c r="L116" s="27"/>
      <c r="M116" s="25"/>
      <c r="N116" s="25"/>
      <c r="O116" s="27"/>
      <c r="P116" s="25"/>
      <c r="Q116" s="25"/>
      <c r="R116" s="25"/>
      <c r="S116" s="25"/>
      <c r="T116" s="25"/>
      <c r="U116" s="25"/>
      <c r="V116" s="25"/>
      <c r="W116" s="27"/>
      <c r="X116" s="25"/>
      <c r="Y116" s="31"/>
      <c r="Z116" s="31"/>
      <c r="AA116" s="27"/>
      <c r="AB116" s="27"/>
      <c r="AC116" s="26"/>
      <c r="AD116" s="27"/>
    </row>
    <row r="117" spans="2:30" ht="12.75" customHeight="1" x14ac:dyDescent="0.2">
      <c r="B117" s="49"/>
      <c r="D117" s="28"/>
      <c r="E117" s="29"/>
      <c r="F117" s="28"/>
      <c r="G117" s="30"/>
      <c r="H117" s="29"/>
      <c r="I117" s="27" t="str">
        <f t="shared" si="83"/>
        <v/>
      </c>
      <c r="J117" s="27"/>
      <c r="K117" s="27" t="str">
        <f t="shared" si="84"/>
        <v/>
      </c>
      <c r="L117" s="27"/>
      <c r="M117" s="25"/>
      <c r="N117" s="25"/>
      <c r="O117" s="27"/>
      <c r="P117" s="25"/>
      <c r="Q117" s="25"/>
      <c r="R117" s="25"/>
      <c r="S117" s="25"/>
      <c r="T117" s="25"/>
      <c r="U117" s="25"/>
      <c r="V117" s="25"/>
      <c r="W117" s="27"/>
      <c r="X117" s="25"/>
      <c r="Y117" s="31"/>
      <c r="Z117" s="31"/>
      <c r="AA117" s="27"/>
      <c r="AB117" s="27"/>
      <c r="AC117" s="26"/>
      <c r="AD117" s="27"/>
    </row>
    <row r="118" spans="2:30" ht="12.75" customHeight="1" x14ac:dyDescent="0.2">
      <c r="B118" s="49"/>
      <c r="D118" s="28"/>
      <c r="E118" s="29"/>
      <c r="F118" s="28"/>
      <c r="G118" s="30"/>
      <c r="H118" s="29"/>
      <c r="I118" s="27" t="str">
        <f t="shared" si="83"/>
        <v/>
      </c>
      <c r="J118" s="27"/>
      <c r="K118" s="27" t="str">
        <f t="shared" si="84"/>
        <v/>
      </c>
      <c r="L118" s="27"/>
      <c r="M118" s="25"/>
      <c r="N118" s="25"/>
      <c r="O118" s="27"/>
      <c r="P118" s="25"/>
      <c r="Q118" s="25"/>
      <c r="R118" s="25"/>
      <c r="S118" s="25"/>
      <c r="T118" s="25"/>
      <c r="U118" s="25"/>
      <c r="V118" s="25"/>
      <c r="W118" s="27"/>
      <c r="X118" s="25"/>
      <c r="Y118" s="31"/>
      <c r="Z118" s="31"/>
      <c r="AA118" s="27"/>
      <c r="AB118" s="27"/>
      <c r="AC118" s="26"/>
      <c r="AD118" s="27"/>
    </row>
    <row r="119" spans="2:30" ht="12.75" customHeight="1" x14ac:dyDescent="0.2">
      <c r="B119" s="49"/>
      <c r="D119" s="28"/>
      <c r="E119" s="29"/>
      <c r="F119" s="28"/>
      <c r="G119" s="30"/>
      <c r="H119" s="29"/>
      <c r="I119" s="27" t="str">
        <f t="shared" si="83"/>
        <v/>
      </c>
      <c r="J119" s="27"/>
      <c r="K119" s="27" t="str">
        <f t="shared" si="84"/>
        <v/>
      </c>
      <c r="L119" s="27"/>
      <c r="M119" s="25"/>
      <c r="N119" s="25"/>
      <c r="O119" s="27"/>
      <c r="P119" s="25"/>
      <c r="Q119" s="25"/>
      <c r="R119" s="25"/>
      <c r="S119" s="25"/>
      <c r="T119" s="25"/>
      <c r="U119" s="25"/>
      <c r="V119" s="25"/>
      <c r="W119" s="27"/>
      <c r="X119" s="25"/>
      <c r="Y119" s="31"/>
      <c r="Z119" s="31"/>
      <c r="AA119" s="27"/>
      <c r="AB119" s="27"/>
      <c r="AC119" s="26"/>
      <c r="AD119" s="27"/>
    </row>
    <row r="120" spans="2:30" ht="12.75" customHeight="1" x14ac:dyDescent="0.2">
      <c r="B120" s="49"/>
      <c r="D120" s="28"/>
      <c r="E120" s="29"/>
      <c r="F120" s="28"/>
      <c r="G120" s="30"/>
      <c r="H120" s="29"/>
      <c r="I120" s="27" t="str">
        <f t="shared" si="83"/>
        <v/>
      </c>
      <c r="J120" s="27"/>
      <c r="K120" s="27" t="str">
        <f t="shared" si="84"/>
        <v/>
      </c>
      <c r="L120" s="27"/>
      <c r="M120" s="25"/>
      <c r="N120" s="25"/>
      <c r="O120" s="27"/>
      <c r="P120" s="25"/>
      <c r="Q120" s="25"/>
      <c r="R120" s="25"/>
      <c r="S120" s="25"/>
      <c r="T120" s="25"/>
      <c r="U120" s="25"/>
      <c r="V120" s="25"/>
      <c r="W120" s="27"/>
      <c r="X120" s="25"/>
      <c r="Y120" s="31"/>
      <c r="Z120" s="31"/>
      <c r="AA120" s="27"/>
      <c r="AB120" s="27"/>
      <c r="AC120" s="26"/>
      <c r="AD120" s="27"/>
    </row>
    <row r="121" spans="2:30" ht="12.75" customHeight="1" x14ac:dyDescent="0.2">
      <c r="B121" s="49"/>
      <c r="D121" s="28"/>
      <c r="E121" s="29"/>
      <c r="F121" s="28"/>
      <c r="G121" s="30"/>
      <c r="H121" s="29"/>
      <c r="I121" s="27" t="str">
        <f t="shared" si="83"/>
        <v/>
      </c>
      <c r="J121" s="27"/>
      <c r="K121" s="27" t="str">
        <f t="shared" si="84"/>
        <v/>
      </c>
      <c r="L121" s="27"/>
      <c r="M121" s="25"/>
      <c r="N121" s="25"/>
      <c r="O121" s="27"/>
      <c r="P121" s="25"/>
      <c r="Q121" s="25"/>
      <c r="R121" s="25"/>
      <c r="S121" s="25"/>
      <c r="T121" s="25"/>
      <c r="U121" s="25"/>
      <c r="V121" s="25"/>
      <c r="W121" s="27"/>
      <c r="X121" s="25"/>
      <c r="Y121" s="31"/>
      <c r="Z121" s="31"/>
      <c r="AA121" s="27"/>
      <c r="AB121" s="27"/>
      <c r="AC121" s="26"/>
      <c r="AD121" s="27"/>
    </row>
    <row r="122" spans="2:30" ht="12.75" customHeight="1" x14ac:dyDescent="0.2">
      <c r="B122" s="49"/>
      <c r="D122" s="28"/>
      <c r="E122" s="29"/>
      <c r="F122" s="28"/>
      <c r="G122" s="30"/>
      <c r="H122" s="29"/>
      <c r="I122" s="27" t="str">
        <f t="shared" si="83"/>
        <v/>
      </c>
      <c r="J122" s="27"/>
      <c r="K122" s="27" t="str">
        <f t="shared" si="84"/>
        <v/>
      </c>
      <c r="L122" s="27"/>
      <c r="M122" s="25"/>
      <c r="N122" s="25"/>
      <c r="O122" s="27"/>
      <c r="P122" s="25"/>
      <c r="Q122" s="25"/>
      <c r="R122" s="25"/>
      <c r="S122" s="25"/>
      <c r="T122" s="25"/>
      <c r="U122" s="25"/>
      <c r="V122" s="25"/>
      <c r="W122" s="27"/>
      <c r="X122" s="25"/>
      <c r="Y122" s="31"/>
      <c r="Z122" s="31"/>
      <c r="AA122" s="27"/>
      <c r="AB122" s="27"/>
      <c r="AC122" s="26"/>
      <c r="AD122" s="27"/>
    </row>
    <row r="123" spans="2:30" ht="12.75" customHeight="1" x14ac:dyDescent="0.2">
      <c r="B123" s="49"/>
      <c r="D123" s="28"/>
      <c r="E123" s="29"/>
      <c r="F123" s="28"/>
      <c r="G123" s="30"/>
      <c r="H123" s="29"/>
      <c r="I123" s="27" t="str">
        <f t="shared" si="83"/>
        <v/>
      </c>
      <c r="J123" s="27"/>
      <c r="K123" s="27" t="str">
        <f t="shared" si="84"/>
        <v/>
      </c>
      <c r="L123" s="27"/>
      <c r="M123" s="25"/>
      <c r="N123" s="25"/>
      <c r="O123" s="27"/>
      <c r="P123" s="25"/>
      <c r="Q123" s="25"/>
      <c r="R123" s="25"/>
      <c r="S123" s="25"/>
      <c r="T123" s="25"/>
      <c r="U123" s="25"/>
      <c r="V123" s="25"/>
      <c r="W123" s="27"/>
      <c r="X123" s="25"/>
      <c r="Y123" s="31"/>
      <c r="Z123" s="31"/>
      <c r="AA123" s="27"/>
      <c r="AB123" s="27"/>
      <c r="AC123" s="26"/>
      <c r="AD123" s="27"/>
    </row>
    <row r="124" spans="2:30" ht="12.75" customHeight="1" x14ac:dyDescent="0.2">
      <c r="B124" s="49"/>
      <c r="D124" s="28"/>
      <c r="E124" s="29"/>
      <c r="F124" s="28"/>
      <c r="G124" s="30"/>
      <c r="H124" s="29"/>
      <c r="I124" s="27" t="str">
        <f t="shared" si="83"/>
        <v/>
      </c>
      <c r="J124" s="27"/>
      <c r="K124" s="27" t="str">
        <f t="shared" si="84"/>
        <v/>
      </c>
      <c r="L124" s="27"/>
      <c r="M124" s="25"/>
      <c r="N124" s="25"/>
      <c r="O124" s="27"/>
      <c r="P124" s="25"/>
      <c r="Q124" s="25"/>
      <c r="R124" s="25"/>
      <c r="S124" s="25"/>
      <c r="T124" s="25"/>
      <c r="U124" s="25"/>
      <c r="V124" s="25"/>
      <c r="W124" s="27"/>
      <c r="X124" s="25"/>
      <c r="Y124" s="31"/>
      <c r="Z124" s="31"/>
      <c r="AA124" s="27"/>
      <c r="AB124" s="27"/>
      <c r="AC124" s="26"/>
      <c r="AD124" s="27"/>
    </row>
    <row r="125" spans="2:30" ht="12.75" customHeight="1" x14ac:dyDescent="0.2">
      <c r="B125" s="49"/>
      <c r="D125" s="28"/>
      <c r="E125" s="29"/>
      <c r="F125" s="28"/>
      <c r="G125" s="30"/>
      <c r="H125" s="29"/>
      <c r="I125" s="27" t="str">
        <f t="shared" si="83"/>
        <v/>
      </c>
      <c r="J125" s="27"/>
      <c r="K125" s="27" t="str">
        <f t="shared" si="84"/>
        <v/>
      </c>
      <c r="L125" s="27"/>
      <c r="M125" s="25"/>
      <c r="N125" s="25"/>
      <c r="O125" s="27"/>
      <c r="P125" s="25"/>
      <c r="Q125" s="25"/>
      <c r="R125" s="25"/>
      <c r="S125" s="25"/>
      <c r="T125" s="25"/>
      <c r="U125" s="25"/>
      <c r="V125" s="25"/>
      <c r="W125" s="27"/>
      <c r="X125" s="25"/>
      <c r="Y125" s="31"/>
      <c r="Z125" s="31"/>
      <c r="AA125" s="27"/>
      <c r="AB125" s="27"/>
      <c r="AC125" s="26"/>
      <c r="AD125" s="27"/>
    </row>
    <row r="126" spans="2:30" ht="12.75" customHeight="1" x14ac:dyDescent="0.2">
      <c r="B126" s="49"/>
      <c r="D126" s="28"/>
      <c r="E126" s="29"/>
      <c r="F126" s="28"/>
      <c r="G126" s="30"/>
      <c r="H126" s="29"/>
      <c r="I126" s="27" t="str">
        <f t="shared" si="83"/>
        <v/>
      </c>
      <c r="J126" s="27"/>
      <c r="K126" s="27" t="str">
        <f t="shared" si="84"/>
        <v/>
      </c>
      <c r="L126" s="27"/>
      <c r="M126" s="25"/>
      <c r="N126" s="25"/>
      <c r="O126" s="27"/>
      <c r="P126" s="25"/>
      <c r="Q126" s="25"/>
      <c r="R126" s="25"/>
      <c r="S126" s="25"/>
      <c r="T126" s="25"/>
      <c r="U126" s="25"/>
      <c r="V126" s="25"/>
      <c r="W126" s="27"/>
      <c r="X126" s="25"/>
      <c r="Y126" s="31"/>
      <c r="Z126" s="31"/>
      <c r="AA126" s="27"/>
      <c r="AB126" s="27"/>
      <c r="AC126" s="26"/>
      <c r="AD126" s="27"/>
    </row>
    <row r="127" spans="2:30" ht="12.75" customHeight="1" x14ac:dyDescent="0.2">
      <c r="B127" s="49"/>
      <c r="D127" s="28"/>
      <c r="E127" s="29"/>
      <c r="F127" s="28"/>
      <c r="G127" s="30"/>
      <c r="H127" s="29"/>
      <c r="I127" s="27" t="str">
        <f t="shared" si="83"/>
        <v/>
      </c>
      <c r="J127" s="27"/>
      <c r="K127" s="27" t="str">
        <f t="shared" si="84"/>
        <v/>
      </c>
      <c r="L127" s="27"/>
      <c r="M127" s="25"/>
      <c r="N127" s="25"/>
      <c r="O127" s="27"/>
      <c r="P127" s="25"/>
      <c r="Q127" s="25"/>
      <c r="R127" s="25"/>
      <c r="S127" s="25"/>
      <c r="T127" s="25"/>
      <c r="U127" s="25"/>
      <c r="V127" s="25"/>
      <c r="W127" s="27"/>
      <c r="X127" s="25"/>
      <c r="Y127" s="31"/>
      <c r="Z127" s="31"/>
      <c r="AA127" s="27"/>
      <c r="AB127" s="27"/>
      <c r="AC127" s="26"/>
      <c r="AD127" s="27"/>
    </row>
    <row r="128" spans="2:30" ht="12.75" customHeight="1" x14ac:dyDescent="0.2">
      <c r="B128" s="49"/>
      <c r="D128" s="28"/>
      <c r="E128" s="29"/>
      <c r="F128" s="28"/>
      <c r="G128" s="30"/>
      <c r="H128" s="29"/>
      <c r="I128" s="27" t="str">
        <f t="shared" si="83"/>
        <v/>
      </c>
      <c r="J128" s="27"/>
      <c r="K128" s="27" t="str">
        <f t="shared" si="84"/>
        <v/>
      </c>
      <c r="L128" s="27"/>
      <c r="M128" s="25"/>
      <c r="N128" s="25"/>
      <c r="O128" s="27"/>
      <c r="P128" s="25"/>
      <c r="Q128" s="25"/>
      <c r="R128" s="25"/>
      <c r="S128" s="25"/>
      <c r="T128" s="25"/>
      <c r="U128" s="25"/>
      <c r="V128" s="25"/>
      <c r="W128" s="27"/>
      <c r="X128" s="25"/>
      <c r="Y128" s="31"/>
      <c r="Z128" s="31"/>
      <c r="AA128" s="27"/>
      <c r="AB128" s="27"/>
      <c r="AC128" s="26"/>
      <c r="AD128" s="27"/>
    </row>
    <row r="129" spans="2:30" ht="12.75" customHeight="1" x14ac:dyDescent="0.2">
      <c r="B129" s="49"/>
      <c r="D129" s="28"/>
      <c r="E129" s="29"/>
      <c r="F129" s="28"/>
      <c r="G129" s="30"/>
      <c r="H129" s="29"/>
      <c r="I129" s="27" t="str">
        <f t="shared" si="83"/>
        <v/>
      </c>
      <c r="J129" s="27"/>
      <c r="K129" s="27" t="str">
        <f t="shared" si="84"/>
        <v/>
      </c>
      <c r="L129" s="27"/>
      <c r="M129" s="25"/>
      <c r="N129" s="25"/>
      <c r="O129" s="27"/>
      <c r="P129" s="25"/>
      <c r="Q129" s="25"/>
      <c r="R129" s="25"/>
      <c r="S129" s="25"/>
      <c r="T129" s="25"/>
      <c r="U129" s="25"/>
      <c r="V129" s="25"/>
      <c r="W129" s="27"/>
      <c r="X129" s="25"/>
      <c r="Y129" s="31"/>
      <c r="Z129" s="31"/>
      <c r="AA129" s="27"/>
      <c r="AB129" s="27"/>
      <c r="AC129" s="26"/>
      <c r="AD129" s="27"/>
    </row>
    <row r="130" spans="2:30" ht="12.75" customHeight="1" x14ac:dyDescent="0.2">
      <c r="B130" s="49"/>
      <c r="D130" s="28"/>
      <c r="E130" s="29"/>
      <c r="F130" s="28"/>
      <c r="G130" s="30"/>
      <c r="H130" s="29"/>
      <c r="I130" s="27" t="str">
        <f t="shared" si="83"/>
        <v/>
      </c>
      <c r="J130" s="27"/>
      <c r="K130" s="27" t="str">
        <f t="shared" si="84"/>
        <v/>
      </c>
      <c r="L130" s="27"/>
      <c r="M130" s="25"/>
      <c r="N130" s="25"/>
      <c r="O130" s="27"/>
      <c r="P130" s="25"/>
      <c r="Q130" s="25"/>
      <c r="R130" s="25"/>
      <c r="S130" s="25"/>
      <c r="T130" s="25"/>
      <c r="U130" s="25"/>
      <c r="V130" s="25"/>
      <c r="W130" s="27"/>
      <c r="X130" s="25"/>
      <c r="Y130" s="31"/>
      <c r="Z130" s="31"/>
      <c r="AA130" s="27"/>
      <c r="AB130" s="27"/>
      <c r="AC130" s="26"/>
      <c r="AD130" s="27"/>
    </row>
    <row r="131" spans="2:30" ht="12.75" customHeight="1" x14ac:dyDescent="0.2">
      <c r="B131" s="49"/>
      <c r="D131" s="28"/>
      <c r="E131" s="29"/>
      <c r="F131" s="28"/>
      <c r="G131" s="30"/>
      <c r="H131" s="29"/>
      <c r="I131" s="27" t="str">
        <f t="shared" si="83"/>
        <v/>
      </c>
      <c r="J131" s="27"/>
      <c r="K131" s="27" t="str">
        <f t="shared" si="84"/>
        <v/>
      </c>
      <c r="L131" s="27"/>
      <c r="M131" s="25"/>
      <c r="N131" s="25"/>
      <c r="O131" s="27"/>
      <c r="P131" s="25"/>
      <c r="Q131" s="25"/>
      <c r="R131" s="25"/>
      <c r="S131" s="25"/>
      <c r="T131" s="25"/>
      <c r="U131" s="25"/>
      <c r="V131" s="25"/>
      <c r="W131" s="27"/>
      <c r="X131" s="25"/>
      <c r="Y131" s="31"/>
      <c r="Z131" s="31"/>
      <c r="AA131" s="27"/>
      <c r="AB131" s="27"/>
      <c r="AC131" s="26"/>
      <c r="AD131" s="27"/>
    </row>
    <row r="132" spans="2:30" ht="12.75" customHeight="1" x14ac:dyDescent="0.2">
      <c r="B132" s="49"/>
      <c r="D132" s="28"/>
      <c r="E132" s="29"/>
      <c r="F132" s="28"/>
      <c r="G132" s="30"/>
      <c r="H132" s="29"/>
      <c r="I132" s="27" t="str">
        <f t="shared" si="83"/>
        <v/>
      </c>
      <c r="J132" s="27"/>
      <c r="K132" s="27" t="str">
        <f t="shared" si="84"/>
        <v/>
      </c>
      <c r="L132" s="27"/>
      <c r="M132" s="25"/>
      <c r="N132" s="25"/>
      <c r="O132" s="27"/>
      <c r="P132" s="25"/>
      <c r="Q132" s="25"/>
      <c r="R132" s="25"/>
      <c r="S132" s="25"/>
      <c r="T132" s="25"/>
      <c r="U132" s="25"/>
      <c r="V132" s="25"/>
      <c r="W132" s="27"/>
      <c r="X132" s="25"/>
      <c r="Y132" s="31"/>
      <c r="Z132" s="31"/>
      <c r="AA132" s="27"/>
      <c r="AB132" s="27"/>
      <c r="AC132" s="26"/>
      <c r="AD132" s="27"/>
    </row>
    <row r="133" spans="2:30" ht="12.75" customHeight="1" x14ac:dyDescent="0.2">
      <c r="B133" s="49"/>
      <c r="D133" s="28"/>
      <c r="E133" s="29"/>
      <c r="F133" s="28"/>
      <c r="G133" s="30"/>
      <c r="H133" s="29"/>
      <c r="I133" s="27" t="str">
        <f t="shared" si="83"/>
        <v/>
      </c>
      <c r="J133" s="27"/>
      <c r="K133" s="27" t="str">
        <f t="shared" si="84"/>
        <v/>
      </c>
      <c r="L133" s="27"/>
      <c r="M133" s="25"/>
      <c r="N133" s="25"/>
      <c r="O133" s="27"/>
      <c r="P133" s="25"/>
      <c r="Q133" s="25"/>
      <c r="R133" s="25"/>
      <c r="S133" s="25"/>
      <c r="T133" s="25"/>
      <c r="U133" s="25"/>
      <c r="V133" s="25"/>
      <c r="W133" s="27"/>
      <c r="X133" s="25"/>
      <c r="Y133" s="31"/>
      <c r="Z133" s="31"/>
      <c r="AA133" s="27"/>
      <c r="AB133" s="27"/>
      <c r="AC133" s="26"/>
      <c r="AD133" s="27"/>
    </row>
    <row r="134" spans="2:30" ht="12.75" customHeight="1" x14ac:dyDescent="0.2">
      <c r="B134" s="49"/>
      <c r="D134" s="28"/>
      <c r="E134" s="29"/>
      <c r="F134" s="28"/>
      <c r="G134" s="30"/>
      <c r="H134" s="29"/>
      <c r="I134" s="27" t="str">
        <f t="shared" si="83"/>
        <v/>
      </c>
      <c r="J134" s="27"/>
      <c r="K134" s="27" t="str">
        <f t="shared" si="84"/>
        <v/>
      </c>
      <c r="L134" s="27"/>
      <c r="M134" s="25"/>
      <c r="N134" s="25"/>
      <c r="O134" s="27"/>
      <c r="P134" s="25"/>
      <c r="Q134" s="25"/>
      <c r="R134" s="25"/>
      <c r="S134" s="25"/>
      <c r="T134" s="25"/>
      <c r="U134" s="25"/>
      <c r="V134" s="25"/>
      <c r="W134" s="25"/>
      <c r="X134" s="25"/>
      <c r="Y134" s="31"/>
      <c r="Z134" s="31"/>
      <c r="AA134" s="27"/>
      <c r="AB134" s="27"/>
      <c r="AC134" s="26"/>
      <c r="AD134" s="27"/>
    </row>
    <row r="135" spans="2:30" ht="12.75" customHeight="1" x14ac:dyDescent="0.2">
      <c r="B135" s="49"/>
      <c r="D135" s="28"/>
      <c r="E135" s="29"/>
      <c r="F135" s="28"/>
      <c r="G135" s="30"/>
      <c r="H135" s="29"/>
      <c r="I135" s="27" t="str">
        <f t="shared" si="83"/>
        <v/>
      </c>
      <c r="J135" s="27"/>
      <c r="K135" s="27" t="str">
        <f t="shared" si="84"/>
        <v/>
      </c>
      <c r="L135" s="27"/>
      <c r="M135" s="25"/>
      <c r="N135" s="25"/>
      <c r="O135" s="27"/>
      <c r="P135" s="25"/>
      <c r="Q135" s="25"/>
      <c r="R135" s="25"/>
      <c r="S135" s="25"/>
      <c r="T135" s="25"/>
      <c r="U135" s="25"/>
      <c r="V135" s="25"/>
      <c r="W135" s="27"/>
      <c r="X135" s="25"/>
      <c r="Y135" s="31"/>
      <c r="Z135" s="31"/>
      <c r="AA135" s="27"/>
      <c r="AB135" s="27"/>
      <c r="AC135" s="26"/>
      <c r="AD135" s="27"/>
    </row>
    <row r="136" spans="2:30" ht="12.75" customHeight="1" x14ac:dyDescent="0.2">
      <c r="B136" s="49"/>
      <c r="D136" s="28"/>
      <c r="E136" s="29"/>
      <c r="F136" s="28"/>
      <c r="G136" s="30"/>
      <c r="H136" s="29"/>
      <c r="I136" s="27" t="str">
        <f t="shared" si="83"/>
        <v/>
      </c>
      <c r="J136" s="27"/>
      <c r="K136" s="27" t="str">
        <f t="shared" si="84"/>
        <v/>
      </c>
      <c r="L136" s="27"/>
      <c r="M136" s="25"/>
      <c r="N136" s="25"/>
      <c r="O136" s="27"/>
      <c r="P136" s="25"/>
      <c r="Q136" s="25"/>
      <c r="R136" s="25"/>
      <c r="S136" s="25"/>
      <c r="T136" s="25"/>
      <c r="U136" s="25"/>
      <c r="V136" s="25"/>
      <c r="W136" s="27"/>
      <c r="X136" s="25"/>
      <c r="Y136" s="31"/>
      <c r="Z136" s="31"/>
      <c r="AA136" s="27"/>
      <c r="AB136" s="27"/>
      <c r="AC136" s="26"/>
      <c r="AD136" s="27"/>
    </row>
    <row r="137" spans="2:30" ht="12.75" customHeight="1" x14ac:dyDescent="0.2">
      <c r="B137" s="49"/>
      <c r="D137" s="28"/>
      <c r="E137" s="29"/>
      <c r="F137" s="28"/>
      <c r="G137" s="30"/>
      <c r="H137" s="29"/>
      <c r="I137" s="27" t="str">
        <f t="shared" si="83"/>
        <v/>
      </c>
      <c r="J137" s="27"/>
      <c r="K137" s="27" t="str">
        <f t="shared" si="84"/>
        <v/>
      </c>
      <c r="L137" s="27"/>
      <c r="M137" s="25"/>
      <c r="N137" s="25"/>
      <c r="O137" s="27"/>
      <c r="P137" s="25"/>
      <c r="Q137" s="25"/>
      <c r="R137" s="25"/>
      <c r="S137" s="25"/>
      <c r="T137" s="25"/>
      <c r="U137" s="25"/>
      <c r="V137" s="25"/>
      <c r="W137" s="27"/>
      <c r="X137" s="25"/>
      <c r="Y137" s="31"/>
      <c r="Z137" s="31"/>
      <c r="AA137" s="27"/>
      <c r="AB137" s="27"/>
      <c r="AC137" s="26"/>
      <c r="AD137" s="27"/>
    </row>
    <row r="138" spans="2:30" ht="12.75" customHeight="1" x14ac:dyDescent="0.2">
      <c r="B138" s="49"/>
      <c r="D138" s="28"/>
      <c r="E138" s="29"/>
      <c r="F138" s="28"/>
      <c r="G138" s="30"/>
      <c r="H138" s="29"/>
      <c r="I138" s="27" t="str">
        <f t="shared" si="83"/>
        <v/>
      </c>
      <c r="J138" s="27"/>
      <c r="K138" s="27" t="str">
        <f t="shared" si="84"/>
        <v/>
      </c>
      <c r="L138" s="27"/>
      <c r="M138" s="25"/>
      <c r="N138" s="25"/>
      <c r="O138" s="27"/>
      <c r="P138" s="25"/>
      <c r="Q138" s="25"/>
      <c r="R138" s="25"/>
      <c r="S138" s="25"/>
      <c r="T138" s="25"/>
      <c r="U138" s="25"/>
      <c r="V138" s="25"/>
      <c r="W138" s="25"/>
      <c r="X138" s="25"/>
      <c r="Y138" s="31"/>
      <c r="Z138" s="31"/>
      <c r="AA138" s="27"/>
      <c r="AB138" s="27"/>
      <c r="AC138" s="26"/>
      <c r="AD138" s="27"/>
    </row>
    <row r="139" spans="2:30" ht="12.75" customHeight="1" x14ac:dyDescent="0.2">
      <c r="B139" s="49"/>
      <c r="D139" s="28"/>
      <c r="E139" s="29"/>
      <c r="F139" s="28"/>
      <c r="G139" s="30"/>
      <c r="H139" s="29"/>
      <c r="I139" s="27" t="str">
        <f t="shared" si="83"/>
        <v/>
      </c>
      <c r="J139" s="27"/>
      <c r="K139" s="27" t="str">
        <f t="shared" si="84"/>
        <v/>
      </c>
      <c r="L139" s="27"/>
      <c r="M139" s="25"/>
      <c r="N139" s="25"/>
      <c r="O139" s="27"/>
      <c r="P139" s="25"/>
      <c r="Q139" s="25"/>
      <c r="R139" s="25"/>
      <c r="S139" s="25"/>
      <c r="T139" s="25"/>
      <c r="U139" s="25"/>
      <c r="V139" s="25"/>
      <c r="W139" s="25"/>
      <c r="X139" s="25"/>
      <c r="Y139" s="31"/>
      <c r="Z139" s="31"/>
      <c r="AA139" s="27"/>
      <c r="AB139" s="27"/>
      <c r="AC139" s="26"/>
      <c r="AD139" s="27"/>
    </row>
    <row r="140" spans="2:30" ht="12.75" customHeight="1" x14ac:dyDescent="0.2">
      <c r="B140" s="49"/>
      <c r="D140" s="28"/>
      <c r="E140" s="29"/>
      <c r="F140" s="28"/>
      <c r="G140" s="30"/>
      <c r="H140" s="29"/>
      <c r="I140" s="27" t="str">
        <f t="shared" si="83"/>
        <v/>
      </c>
      <c r="J140" s="27"/>
      <c r="K140" s="27" t="str">
        <f t="shared" si="84"/>
        <v/>
      </c>
      <c r="L140" s="27"/>
      <c r="M140" s="25"/>
      <c r="N140" s="25"/>
      <c r="O140" s="27"/>
      <c r="P140" s="25"/>
      <c r="Q140" s="25"/>
      <c r="R140" s="25"/>
      <c r="S140" s="25"/>
      <c r="T140" s="25"/>
      <c r="U140" s="25"/>
      <c r="V140" s="25"/>
      <c r="W140" s="25"/>
      <c r="X140" s="25"/>
      <c r="Y140" s="31"/>
      <c r="Z140" s="31"/>
      <c r="AA140" s="27"/>
      <c r="AB140" s="27"/>
      <c r="AC140" s="26"/>
      <c r="AD140" s="27"/>
    </row>
    <row r="141" spans="2:30" ht="12.75" customHeight="1" x14ac:dyDescent="0.2">
      <c r="B141" s="49"/>
      <c r="D141" s="28"/>
      <c r="E141" s="29"/>
      <c r="F141" s="28"/>
      <c r="G141" s="30"/>
      <c r="H141" s="29"/>
      <c r="I141" s="27" t="str">
        <f t="shared" si="83"/>
        <v/>
      </c>
      <c r="J141" s="27"/>
      <c r="K141" s="27" t="str">
        <f t="shared" si="84"/>
        <v/>
      </c>
      <c r="L141" s="27"/>
      <c r="M141" s="25"/>
      <c r="N141" s="25"/>
      <c r="O141" s="27"/>
      <c r="P141" s="25"/>
      <c r="Q141" s="25"/>
      <c r="R141" s="25"/>
      <c r="S141" s="25"/>
      <c r="T141" s="25"/>
      <c r="U141" s="25"/>
      <c r="V141" s="25"/>
      <c r="W141" s="25"/>
      <c r="X141" s="25"/>
      <c r="Y141" s="31"/>
      <c r="Z141" s="31"/>
      <c r="AA141" s="27"/>
      <c r="AB141" s="27"/>
      <c r="AC141" s="26"/>
      <c r="AD141" s="27"/>
    </row>
    <row r="142" spans="2:30" ht="12.75" customHeight="1" x14ac:dyDescent="0.2">
      <c r="B142" s="49"/>
      <c r="D142" s="28"/>
      <c r="E142" s="29"/>
      <c r="F142" s="28"/>
      <c r="G142" s="30"/>
      <c r="H142" s="29"/>
      <c r="I142" s="27" t="str">
        <f t="shared" si="83"/>
        <v/>
      </c>
      <c r="J142" s="27"/>
      <c r="K142" s="27" t="str">
        <f t="shared" si="84"/>
        <v/>
      </c>
      <c r="L142" s="27"/>
      <c r="M142" s="25"/>
      <c r="N142" s="25"/>
      <c r="O142" s="27"/>
      <c r="P142" s="25"/>
      <c r="Q142" s="25"/>
      <c r="R142" s="25"/>
      <c r="S142" s="25"/>
      <c r="T142" s="25"/>
      <c r="U142" s="25"/>
      <c r="V142" s="25"/>
      <c r="W142" s="25"/>
      <c r="X142" s="25"/>
      <c r="Y142" s="31"/>
      <c r="Z142" s="31"/>
      <c r="AA142" s="27"/>
      <c r="AB142" s="27"/>
      <c r="AC142" s="26"/>
      <c r="AD142" s="27"/>
    </row>
    <row r="143" spans="2:30" ht="12.75" customHeight="1" x14ac:dyDescent="0.2">
      <c r="B143" s="49"/>
      <c r="D143" s="28"/>
      <c r="E143" s="29"/>
      <c r="F143" s="28"/>
      <c r="G143" s="30"/>
      <c r="H143" s="29"/>
      <c r="I143" s="27" t="str">
        <f t="shared" si="83"/>
        <v/>
      </c>
      <c r="J143" s="27"/>
      <c r="K143" s="27" t="str">
        <f t="shared" si="84"/>
        <v/>
      </c>
      <c r="L143" s="27"/>
      <c r="M143" s="25"/>
      <c r="N143" s="25"/>
      <c r="O143" s="27"/>
      <c r="P143" s="25"/>
      <c r="Q143" s="25"/>
      <c r="R143" s="25"/>
      <c r="S143" s="25"/>
      <c r="T143" s="25"/>
      <c r="U143" s="25"/>
      <c r="V143" s="25"/>
      <c r="W143" s="25"/>
      <c r="X143" s="25"/>
      <c r="Y143" s="31"/>
      <c r="Z143" s="31"/>
      <c r="AA143" s="27"/>
      <c r="AB143" s="27"/>
      <c r="AC143" s="26"/>
      <c r="AD143" s="27"/>
    </row>
    <row r="144" spans="2:30" ht="12.75" customHeight="1" x14ac:dyDescent="0.2">
      <c r="B144" s="49"/>
      <c r="D144" s="28"/>
      <c r="E144" s="29"/>
      <c r="F144" s="28"/>
      <c r="G144" s="30"/>
      <c r="H144" s="29"/>
      <c r="I144" s="27" t="str">
        <f t="shared" si="83"/>
        <v/>
      </c>
      <c r="J144" s="27"/>
      <c r="K144" s="27" t="str">
        <f t="shared" si="84"/>
        <v/>
      </c>
      <c r="L144" s="27"/>
      <c r="M144" s="25"/>
      <c r="N144" s="25"/>
      <c r="O144" s="27"/>
      <c r="P144" s="25"/>
      <c r="Q144" s="25"/>
      <c r="R144" s="25"/>
      <c r="S144" s="25"/>
      <c r="T144" s="25"/>
      <c r="U144" s="25"/>
      <c r="V144" s="25"/>
      <c r="W144" s="25"/>
      <c r="X144" s="27"/>
      <c r="Y144" s="31"/>
      <c r="Z144" s="31"/>
      <c r="AA144" s="27"/>
      <c r="AB144" s="27"/>
      <c r="AC144" s="31"/>
      <c r="AD144" s="27"/>
    </row>
    <row r="145" spans="2:30" ht="12.75" customHeight="1" x14ac:dyDescent="0.2">
      <c r="B145" s="49"/>
      <c r="D145" s="28"/>
      <c r="E145" s="29"/>
      <c r="F145" s="28"/>
      <c r="G145" s="30"/>
      <c r="H145" s="29"/>
      <c r="I145" s="27" t="str">
        <f t="shared" si="83"/>
        <v/>
      </c>
      <c r="J145" s="27"/>
      <c r="K145" s="27" t="str">
        <f t="shared" si="84"/>
        <v/>
      </c>
      <c r="L145" s="27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7"/>
      <c r="Y145" s="25"/>
      <c r="Z145" s="25"/>
      <c r="AA145" s="25"/>
      <c r="AB145" s="27"/>
      <c r="AC145" s="26"/>
      <c r="AD145" s="27"/>
    </row>
    <row r="146" spans="2:30" ht="12.75" customHeight="1" x14ac:dyDescent="0.2">
      <c r="B146" s="49"/>
      <c r="D146" s="28"/>
      <c r="E146" s="29"/>
      <c r="F146" s="28"/>
      <c r="G146" s="30"/>
      <c r="H146" s="29"/>
      <c r="I146" s="27" t="str">
        <f t="shared" si="83"/>
        <v/>
      </c>
      <c r="J146" s="27"/>
      <c r="K146" s="27" t="str">
        <f t="shared" si="84"/>
        <v/>
      </c>
      <c r="L146" s="27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7"/>
      <c r="Y146" s="25"/>
      <c r="Z146" s="25"/>
      <c r="AA146" s="25"/>
      <c r="AB146" s="27"/>
      <c r="AC146" s="26"/>
      <c r="AD146" s="27"/>
    </row>
    <row r="147" spans="2:30" ht="12.75" customHeight="1" x14ac:dyDescent="0.2">
      <c r="B147" s="49"/>
      <c r="D147" s="28"/>
      <c r="E147" s="29"/>
      <c r="F147" s="28"/>
      <c r="G147" s="30"/>
      <c r="H147" s="29"/>
      <c r="I147" s="27" t="str">
        <f t="shared" si="83"/>
        <v/>
      </c>
      <c r="J147" s="27"/>
      <c r="K147" s="27" t="str">
        <f t="shared" si="84"/>
        <v/>
      </c>
      <c r="L147" s="27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7"/>
      <c r="Y147" s="25"/>
      <c r="Z147" s="25"/>
      <c r="AA147" s="25"/>
      <c r="AB147" s="27"/>
      <c r="AC147" s="26"/>
      <c r="AD147" s="27"/>
    </row>
    <row r="148" spans="2:30" ht="12.75" customHeight="1" x14ac:dyDescent="0.2">
      <c r="B148" s="49"/>
      <c r="D148" s="28"/>
      <c r="E148" s="29"/>
      <c r="F148" s="28"/>
      <c r="G148" s="30"/>
      <c r="H148" s="29"/>
      <c r="I148" s="27" t="str">
        <f t="shared" si="83"/>
        <v/>
      </c>
      <c r="J148" s="27"/>
      <c r="K148" s="27" t="str">
        <f t="shared" si="84"/>
        <v/>
      </c>
      <c r="L148" s="27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7"/>
      <c r="Y148" s="25"/>
      <c r="Z148" s="25"/>
      <c r="AA148" s="25"/>
      <c r="AB148" s="27"/>
      <c r="AC148" s="26"/>
      <c r="AD148" s="27"/>
    </row>
    <row r="149" spans="2:30" ht="12.75" customHeight="1" x14ac:dyDescent="0.2">
      <c r="B149" s="49"/>
      <c r="D149" s="28"/>
      <c r="E149" s="29"/>
      <c r="F149" s="28"/>
      <c r="G149" s="30"/>
      <c r="H149" s="29"/>
      <c r="I149" s="27" t="str">
        <f t="shared" si="83"/>
        <v/>
      </c>
      <c r="J149" s="27"/>
      <c r="K149" s="27" t="str">
        <f t="shared" si="84"/>
        <v/>
      </c>
      <c r="L149" s="27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7"/>
      <c r="Y149" s="25"/>
      <c r="Z149" s="25"/>
      <c r="AA149" s="25"/>
      <c r="AB149" s="27"/>
      <c r="AC149" s="26"/>
      <c r="AD149" s="27"/>
    </row>
    <row r="150" spans="2:30" ht="12.75" customHeight="1" x14ac:dyDescent="0.2">
      <c r="B150" s="49"/>
      <c r="D150" s="28"/>
      <c r="E150" s="29"/>
      <c r="F150" s="28"/>
      <c r="G150" s="30"/>
      <c r="H150" s="29"/>
      <c r="I150" s="27" t="str">
        <f t="shared" si="83"/>
        <v/>
      </c>
      <c r="J150" s="27"/>
      <c r="K150" s="27" t="str">
        <f t="shared" si="84"/>
        <v/>
      </c>
      <c r="L150" s="27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7"/>
      <c r="AC150" s="26"/>
      <c r="AD150" s="27"/>
    </row>
    <row r="151" spans="2:30" ht="12.75" customHeight="1" x14ac:dyDescent="0.2">
      <c r="B151" s="49"/>
      <c r="D151" s="28"/>
      <c r="E151" s="29"/>
      <c r="F151" s="28"/>
      <c r="G151" s="30"/>
      <c r="H151" s="29"/>
      <c r="I151" s="27" t="str">
        <f t="shared" si="83"/>
        <v/>
      </c>
      <c r="J151" s="27"/>
      <c r="K151" s="27" t="str">
        <f t="shared" si="84"/>
        <v/>
      </c>
      <c r="L151" s="27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7"/>
      <c r="AC151" s="26"/>
      <c r="AD151" s="27"/>
    </row>
    <row r="152" spans="2:30" ht="12.75" customHeight="1" x14ac:dyDescent="0.2">
      <c r="B152" s="49"/>
      <c r="D152" s="28"/>
      <c r="E152" s="29"/>
      <c r="F152" s="28"/>
      <c r="G152" s="30"/>
      <c r="H152" s="32"/>
      <c r="I152" s="27" t="str">
        <f t="shared" si="83"/>
        <v/>
      </c>
      <c r="J152" s="27"/>
      <c r="K152" s="27" t="str">
        <f t="shared" si="84"/>
        <v/>
      </c>
      <c r="L152" s="27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7"/>
      <c r="AC152" s="26"/>
      <c r="AD152" s="27"/>
    </row>
    <row r="153" spans="2:30" ht="12.75" customHeight="1" x14ac:dyDescent="0.2">
      <c r="B153" s="49"/>
      <c r="D153" s="28"/>
      <c r="E153" s="29"/>
      <c r="F153" s="28"/>
      <c r="G153" s="30"/>
      <c r="H153" s="32"/>
      <c r="I153" s="27" t="str">
        <f t="shared" si="83"/>
        <v/>
      </c>
      <c r="J153" s="27"/>
      <c r="K153" s="27" t="str">
        <f t="shared" si="84"/>
        <v/>
      </c>
      <c r="L153" s="27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7"/>
      <c r="AC153" s="26"/>
      <c r="AD153" s="27"/>
    </row>
    <row r="154" spans="2:30" ht="12.75" customHeight="1" x14ac:dyDescent="0.2">
      <c r="B154" s="49"/>
      <c r="D154" s="28"/>
      <c r="E154" s="29"/>
      <c r="F154" s="28"/>
      <c r="G154" s="30"/>
      <c r="H154" s="32"/>
      <c r="I154" s="27" t="str">
        <f t="shared" si="83"/>
        <v/>
      </c>
      <c r="J154" s="27"/>
      <c r="K154" s="27" t="str">
        <f t="shared" si="84"/>
        <v/>
      </c>
      <c r="L154" s="27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7"/>
      <c r="AC154" s="26"/>
      <c r="AD154" s="27"/>
    </row>
    <row r="155" spans="2:30" ht="12.75" customHeight="1" x14ac:dyDescent="0.2">
      <c r="B155" s="49"/>
      <c r="D155" s="28"/>
      <c r="E155" s="29"/>
      <c r="F155" s="28"/>
      <c r="G155" s="30"/>
      <c r="H155" s="29"/>
      <c r="I155" s="27" t="str">
        <f t="shared" si="83"/>
        <v/>
      </c>
      <c r="J155" s="27"/>
      <c r="K155" s="27" t="str">
        <f t="shared" si="84"/>
        <v/>
      </c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31"/>
      <c r="Z155" s="25"/>
      <c r="AA155" s="25"/>
      <c r="AB155" s="27"/>
      <c r="AC155" s="26"/>
      <c r="AD155" s="27"/>
    </row>
    <row r="156" spans="2:30" ht="12.75" customHeight="1" x14ac:dyDescent="0.2">
      <c r="B156" s="49"/>
      <c r="D156" s="28"/>
      <c r="E156" s="29"/>
      <c r="F156" s="28"/>
      <c r="G156" s="30"/>
      <c r="H156" s="29"/>
      <c r="I156" s="27" t="str">
        <f t="shared" si="83"/>
        <v/>
      </c>
      <c r="J156" s="27"/>
      <c r="K156" s="27" t="str">
        <f t="shared" si="84"/>
        <v/>
      </c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31"/>
      <c r="Z156" s="25"/>
      <c r="AA156" s="25"/>
      <c r="AB156" s="27"/>
      <c r="AC156" s="26"/>
      <c r="AD156" s="27"/>
    </row>
    <row r="157" spans="2:30" ht="12.75" customHeight="1" x14ac:dyDescent="0.2">
      <c r="B157" s="49"/>
      <c r="D157" s="28"/>
      <c r="E157" s="29"/>
      <c r="F157" s="28"/>
      <c r="G157" s="30"/>
      <c r="H157" s="29"/>
      <c r="I157" s="27" t="str">
        <f t="shared" si="83"/>
        <v/>
      </c>
      <c r="J157" s="27"/>
      <c r="K157" s="27" t="str">
        <f t="shared" si="84"/>
        <v/>
      </c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31"/>
      <c r="Z157" s="25"/>
      <c r="AA157" s="25"/>
      <c r="AB157" s="27"/>
      <c r="AC157" s="26"/>
      <c r="AD157" s="27"/>
    </row>
    <row r="158" spans="2:30" ht="12.75" customHeight="1" x14ac:dyDescent="0.2">
      <c r="B158" s="49"/>
      <c r="D158" s="28"/>
      <c r="E158" s="29"/>
      <c r="F158" s="28"/>
      <c r="G158" s="30"/>
      <c r="H158" s="29"/>
      <c r="I158" s="27" t="str">
        <f t="shared" si="83"/>
        <v/>
      </c>
      <c r="J158" s="27"/>
      <c r="K158" s="27" t="str">
        <f t="shared" si="84"/>
        <v/>
      </c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31"/>
      <c r="Z158" s="25"/>
      <c r="AA158" s="25"/>
      <c r="AB158" s="27"/>
      <c r="AC158" s="26"/>
      <c r="AD158" s="27"/>
    </row>
    <row r="159" spans="2:30" ht="12.75" customHeight="1" x14ac:dyDescent="0.2">
      <c r="B159" s="49"/>
      <c r="D159" s="28"/>
      <c r="E159" s="29"/>
      <c r="F159" s="28"/>
      <c r="G159" s="30"/>
      <c r="H159" s="29"/>
      <c r="I159" s="27" t="str">
        <f t="shared" si="83"/>
        <v/>
      </c>
      <c r="J159" s="27"/>
      <c r="K159" s="27" t="str">
        <f t="shared" si="84"/>
        <v/>
      </c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31"/>
      <c r="Z159" s="25"/>
      <c r="AA159" s="25"/>
      <c r="AB159" s="27"/>
      <c r="AC159" s="26"/>
      <c r="AD159" s="27"/>
    </row>
    <row r="160" spans="2:30" ht="12.75" customHeight="1" x14ac:dyDescent="0.2">
      <c r="B160" s="49"/>
      <c r="D160" s="28"/>
      <c r="E160" s="29"/>
      <c r="F160" s="28"/>
      <c r="G160" s="30"/>
      <c r="H160" s="29"/>
      <c r="I160" s="27" t="str">
        <f t="shared" si="83"/>
        <v/>
      </c>
      <c r="J160" s="27"/>
      <c r="K160" s="27" t="str">
        <f t="shared" si="84"/>
        <v/>
      </c>
      <c r="L160" s="27"/>
      <c r="M160" s="25"/>
      <c r="N160" s="25"/>
      <c r="O160" s="27"/>
      <c r="P160" s="25"/>
      <c r="Q160" s="25"/>
      <c r="R160" s="25"/>
      <c r="S160" s="25"/>
      <c r="T160" s="25"/>
      <c r="U160" s="25"/>
      <c r="V160" s="25"/>
      <c r="W160" s="25"/>
      <c r="X160" s="25"/>
      <c r="Y160" s="31"/>
      <c r="Z160" s="31"/>
      <c r="AA160" s="27"/>
      <c r="AB160" s="27"/>
      <c r="AC160" s="26"/>
      <c r="AD160" s="27"/>
    </row>
    <row r="161" spans="2:30" ht="12.75" customHeight="1" x14ac:dyDescent="0.2">
      <c r="B161" s="49"/>
      <c r="D161" s="28"/>
      <c r="E161" s="29"/>
      <c r="F161" s="28"/>
      <c r="G161" s="30"/>
      <c r="H161" s="29"/>
      <c r="I161" s="27" t="str">
        <f t="shared" si="83"/>
        <v/>
      </c>
      <c r="J161" s="27"/>
      <c r="K161" s="27" t="str">
        <f t="shared" si="84"/>
        <v/>
      </c>
      <c r="L161" s="27"/>
      <c r="M161" s="25"/>
      <c r="N161" s="25"/>
      <c r="O161" s="27"/>
      <c r="P161" s="25"/>
      <c r="Q161" s="25"/>
      <c r="R161" s="25"/>
      <c r="S161" s="25"/>
      <c r="T161" s="25"/>
      <c r="U161" s="25"/>
      <c r="V161" s="25"/>
      <c r="W161" s="25"/>
      <c r="X161" s="25"/>
      <c r="Y161" s="31"/>
      <c r="Z161" s="31"/>
      <c r="AA161" s="27"/>
      <c r="AB161" s="27"/>
      <c r="AC161" s="26"/>
      <c r="AD161" s="27"/>
    </row>
    <row r="162" spans="2:30" ht="12.75" customHeight="1" x14ac:dyDescent="0.2">
      <c r="B162" s="49"/>
      <c r="D162" s="28"/>
      <c r="E162" s="29"/>
      <c r="F162" s="28"/>
      <c r="G162" s="30"/>
      <c r="H162" s="29"/>
      <c r="I162" s="27" t="str">
        <f t="shared" si="83"/>
        <v/>
      </c>
      <c r="J162" s="27"/>
      <c r="K162" s="27" t="str">
        <f t="shared" si="84"/>
        <v/>
      </c>
      <c r="L162" s="27"/>
      <c r="M162" s="25"/>
      <c r="N162" s="25"/>
      <c r="O162" s="27"/>
      <c r="P162" s="25"/>
      <c r="Q162" s="25"/>
      <c r="R162" s="25"/>
      <c r="S162" s="25"/>
      <c r="T162" s="25"/>
      <c r="U162" s="25"/>
      <c r="V162" s="25"/>
      <c r="W162" s="25"/>
      <c r="X162" s="25"/>
      <c r="Y162" s="31"/>
      <c r="Z162" s="31"/>
      <c r="AA162" s="27"/>
      <c r="AB162" s="27"/>
      <c r="AC162" s="26"/>
      <c r="AD162" s="27"/>
    </row>
    <row r="163" spans="2:30" ht="12.75" customHeight="1" x14ac:dyDescent="0.2">
      <c r="B163" s="49"/>
      <c r="D163" s="28"/>
      <c r="E163" s="29"/>
      <c r="F163" s="28"/>
      <c r="G163" s="30"/>
      <c r="H163" s="29"/>
      <c r="I163" s="27" t="str">
        <f t="shared" si="83"/>
        <v/>
      </c>
      <c r="J163" s="27"/>
      <c r="K163" s="27" t="str">
        <f t="shared" si="84"/>
        <v/>
      </c>
      <c r="L163" s="27"/>
      <c r="M163" s="25"/>
      <c r="N163" s="25"/>
      <c r="O163" s="27"/>
      <c r="P163" s="25"/>
      <c r="Q163" s="25"/>
      <c r="R163" s="25"/>
      <c r="S163" s="25"/>
      <c r="T163" s="25"/>
      <c r="U163" s="25"/>
      <c r="V163" s="25"/>
      <c r="W163" s="25"/>
      <c r="X163" s="25"/>
      <c r="Y163" s="31"/>
      <c r="Z163" s="31"/>
      <c r="AA163" s="27"/>
      <c r="AB163" s="27"/>
      <c r="AC163" s="26"/>
      <c r="AD163" s="27"/>
    </row>
    <row r="164" spans="2:30" ht="12.75" customHeight="1" x14ac:dyDescent="0.2">
      <c r="B164" s="49"/>
      <c r="D164" s="33"/>
      <c r="E164" s="32"/>
      <c r="F164" s="33"/>
      <c r="G164" s="34"/>
      <c r="H164" s="32"/>
      <c r="I164" s="35" t="str">
        <f t="shared" si="83"/>
        <v/>
      </c>
      <c r="J164" s="35"/>
      <c r="K164" s="35" t="str">
        <f t="shared" si="84"/>
        <v/>
      </c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6"/>
      <c r="Z164" s="36"/>
      <c r="AA164" s="35"/>
      <c r="AB164" s="35"/>
      <c r="AC164" s="36"/>
      <c r="AD164" s="35"/>
    </row>
    <row r="165" spans="2:30" ht="12.75" customHeight="1" x14ac:dyDescent="0.2">
      <c r="B165" s="49"/>
      <c r="D165" s="33"/>
      <c r="E165" s="32"/>
      <c r="F165" s="33"/>
      <c r="G165" s="34"/>
      <c r="H165" s="32"/>
      <c r="I165" s="35" t="str">
        <f t="shared" si="83"/>
        <v/>
      </c>
      <c r="J165" s="35"/>
      <c r="K165" s="35" t="str">
        <f t="shared" si="84"/>
        <v/>
      </c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  <c r="X165" s="35"/>
      <c r="Y165" s="36"/>
      <c r="Z165" s="36"/>
      <c r="AA165" s="35"/>
      <c r="AB165" s="35"/>
      <c r="AC165" s="36"/>
      <c r="AD165" s="35"/>
    </row>
    <row r="166" spans="2:30" ht="12.75" customHeight="1" x14ac:dyDescent="0.2">
      <c r="B166" s="49"/>
      <c r="D166" s="33"/>
      <c r="E166" s="32"/>
      <c r="F166" s="33"/>
      <c r="G166" s="34"/>
      <c r="H166" s="32"/>
      <c r="I166" s="35" t="str">
        <f t="shared" si="83"/>
        <v/>
      </c>
      <c r="J166" s="35"/>
      <c r="K166" s="35" t="str">
        <f t="shared" si="84"/>
        <v/>
      </c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6"/>
      <c r="Z166" s="36"/>
      <c r="AA166" s="35"/>
      <c r="AB166" s="35"/>
      <c r="AC166" s="36"/>
      <c r="AD166" s="35"/>
    </row>
    <row r="167" spans="2:30" ht="12.75" customHeight="1" thickBot="1" x14ac:dyDescent="0.25">
      <c r="B167" s="50"/>
      <c r="D167" s="37"/>
      <c r="E167" s="32"/>
      <c r="F167" s="38"/>
      <c r="G167" s="34"/>
      <c r="H167" s="32"/>
      <c r="I167" s="32" t="str">
        <f t="shared" si="83"/>
        <v/>
      </c>
      <c r="J167" s="35"/>
      <c r="K167" s="35" t="str">
        <f t="shared" si="84"/>
        <v/>
      </c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6"/>
      <c r="Z167" s="36"/>
      <c r="AA167" s="35"/>
      <c r="AB167" s="35"/>
      <c r="AC167" s="36"/>
      <c r="AD167" s="35"/>
    </row>
    <row r="168" spans="2:30" ht="12.75" customHeight="1" thickBot="1" x14ac:dyDescent="0.25">
      <c r="D168" s="55" t="s">
        <v>4</v>
      </c>
      <c r="E168" s="56"/>
      <c r="F168" s="56"/>
      <c r="G168" s="56"/>
      <c r="H168" s="56"/>
      <c r="I168" s="56"/>
      <c r="J168" s="56"/>
      <c r="K168" s="56"/>
      <c r="L168" s="57"/>
      <c r="M168" s="39" t="str">
        <f>IF(M91="","",IF(M108="","",IF(SUM(M109:M167)&lt;&gt;0,SUM(M109:M167),"")))</f>
        <v/>
      </c>
      <c r="N168" s="39" t="str">
        <f t="shared" ref="N168" si="85">IF(N91="","",IF(N108="","",IF(SUM(N109:N167)&lt;&gt;0,SUM(N109:N167),"")))</f>
        <v/>
      </c>
      <c r="O168" s="39" t="str">
        <f t="shared" ref="O168" si="86">IF(O91="","",IF(O108="","",IF(SUM(O109:O167)&lt;&gt;0,SUM(O109:O167),"")))</f>
        <v/>
      </c>
      <c r="P168" s="39" t="str">
        <f t="shared" ref="P168" si="87">IF(P91="","",IF(P108="","",IF(SUM(P109:P167)&lt;&gt;0,SUM(P109:P167),"")))</f>
        <v/>
      </c>
      <c r="Q168" s="39" t="str">
        <f t="shared" ref="Q168" si="88">IF(Q91="","",IF(Q108="","",IF(SUM(Q109:Q167)&lt;&gt;0,SUM(Q109:Q167),"")))</f>
        <v/>
      </c>
      <c r="R168" s="39" t="str">
        <f t="shared" ref="R168" si="89">IF(R91="","",IF(R108="","",IF(SUM(R109:R167)&lt;&gt;0,SUM(R109:R167),"")))</f>
        <v/>
      </c>
      <c r="S168" s="39" t="str">
        <f t="shared" ref="S168" si="90">IF(S91="","",IF(S108="","",IF(SUM(S109:S167)&lt;&gt;0,SUM(S109:S167),"")))</f>
        <v/>
      </c>
      <c r="T168" s="39" t="str">
        <f t="shared" ref="T168" si="91">IF(T91="","",IF(T108="","",IF(SUM(T109:T167)&lt;&gt;0,SUM(T109:T167),"")))</f>
        <v/>
      </c>
      <c r="U168" s="39" t="str">
        <f t="shared" ref="U168" si="92">IF(U91="","",IF(U108="","",IF(SUM(U109:U167)&lt;&gt;0,SUM(U109:U167),"")))</f>
        <v/>
      </c>
      <c r="V168" s="39" t="str">
        <f t="shared" ref="V168" si="93">IF(V91="","",IF(V108="","",IF(SUM(V109:V167)&lt;&gt;0,SUM(V109:V167),"")))</f>
        <v/>
      </c>
      <c r="W168" s="39" t="str">
        <f t="shared" ref="W168" si="94">IF(W91="","",IF(W108="","",IF(SUM(W109:W167)&lt;&gt;0,SUM(W109:W167),"")))</f>
        <v/>
      </c>
      <c r="X168" s="39" t="str">
        <f t="shared" ref="X168" si="95">IF(X91="","",IF(X108="","",IF(SUM(X109:X167)&lt;&gt;0,SUM(X109:X167),"")))</f>
        <v/>
      </c>
      <c r="Y168" s="39" t="str">
        <f t="shared" ref="Y168" si="96">IF(Y91="","",IF(Y108="","",IF(SUM(Y109:Y167)&lt;&gt;0,SUM(Y109:Y167),"")))</f>
        <v/>
      </c>
      <c r="Z168" s="39" t="str">
        <f t="shared" ref="Z168" si="97">IF(Z91="","",IF(Z108="","",IF(SUM(Z109:Z167)&lt;&gt;0,SUM(Z109:Z167),"")))</f>
        <v/>
      </c>
      <c r="AA168" s="39" t="str">
        <f t="shared" ref="AA168" si="98">IF(AA91="","",IF(AA108="","",IF(SUM(AA109:AA167)&lt;&gt;0,SUM(AA109:AA167),"")))</f>
        <v/>
      </c>
      <c r="AB168" s="39" t="str">
        <f t="shared" ref="AB168" si="99">IF(AB91="","",IF(AB108="","",IF(SUM(AB109:AB167)&lt;&gt;0,SUM(AB109:AB167),"")))</f>
        <v/>
      </c>
      <c r="AC168" s="39" t="str">
        <f t="shared" ref="AC168" si="100">IF(AC91="","",IF(AC108="","",IF(SUM(AC109:AC167)&lt;&gt;0,SUM(AC109:AC167),"")))</f>
        <v/>
      </c>
      <c r="AD168" s="39" t="str">
        <f t="shared" ref="AD168" si="101">IF(AD91="","",IF(AD108="","",IF(SUM(AD109:AD167)&lt;&gt;0,SUM(AD109:AD167),"")))</f>
        <v/>
      </c>
    </row>
    <row r="169" spans="2:30" ht="12.75" customHeight="1" x14ac:dyDescent="0.2">
      <c r="B169" s="6" t="s">
        <v>19</v>
      </c>
      <c r="D169" s="58" t="s">
        <v>5</v>
      </c>
      <c r="E169" s="59"/>
      <c r="F169" s="59"/>
      <c r="G169" s="59"/>
      <c r="H169" s="59"/>
      <c r="I169" s="59"/>
      <c r="J169" s="59"/>
      <c r="K169" s="59"/>
      <c r="L169" s="60"/>
      <c r="M169" s="40" t="str">
        <f>IF(M91="","",IF(M108="",IF(SUM(COUNTIF(M109:M167,"LS")+COUNTIF(M109:M167,"LUMP"))&gt;0,"LS",""),IF(M168&lt;&gt;"",ROUNDUP(M168,0),"")))</f>
        <v/>
      </c>
      <c r="N169" s="40" t="str">
        <f t="shared" ref="N169" si="102">IF(N91="","",IF(N108="",IF(SUM(COUNTIF(N109:N167,"LS")+COUNTIF(N109:N167,"LUMP"))&gt;0,"LS",""),IF(N168&lt;&gt;"",ROUNDUP(N168,0),"")))</f>
        <v/>
      </c>
      <c r="O169" s="40" t="str">
        <f t="shared" ref="O169" si="103">IF(O91="","",IF(O108="",IF(SUM(COUNTIF(O109:O167,"LS")+COUNTIF(O109:O167,"LUMP"))&gt;0,"LS",""),IF(O168&lt;&gt;"",ROUNDUP(O168,0),"")))</f>
        <v/>
      </c>
      <c r="P169" s="40" t="str">
        <f t="shared" ref="P169" si="104">IF(P91="","",IF(P108="",IF(SUM(COUNTIF(P109:P167,"LS")+COUNTIF(P109:P167,"LUMP"))&gt;0,"LS",""),IF(P168&lt;&gt;"",ROUNDUP(P168,0),"")))</f>
        <v/>
      </c>
      <c r="Q169" s="40" t="str">
        <f t="shared" ref="Q169" si="105">IF(Q91="","",IF(Q108="",IF(SUM(COUNTIF(Q109:Q167,"LS")+COUNTIF(Q109:Q167,"LUMP"))&gt;0,"LS",""),IF(Q168&lt;&gt;"",ROUNDUP(Q168,0),"")))</f>
        <v/>
      </c>
      <c r="R169" s="40" t="str">
        <f t="shared" ref="R169" si="106">IF(R91="","",IF(R108="",IF(SUM(COUNTIF(R109:R167,"LS")+COUNTIF(R109:R167,"LUMP"))&gt;0,"LS",""),IF(R168&lt;&gt;"",ROUNDUP(R168,0),"")))</f>
        <v/>
      </c>
      <c r="S169" s="40" t="str">
        <f t="shared" ref="S169" si="107">IF(S91="","",IF(S108="",IF(SUM(COUNTIF(S109:S167,"LS")+COUNTIF(S109:S167,"LUMP"))&gt;0,"LS",""),IF(S168&lt;&gt;"",ROUNDUP(S168,0),"")))</f>
        <v/>
      </c>
      <c r="T169" s="40" t="str">
        <f t="shared" ref="T169" si="108">IF(T91="","",IF(T108="",IF(SUM(COUNTIF(T109:T167,"LS")+COUNTIF(T109:T167,"LUMP"))&gt;0,"LS",""),IF(T168&lt;&gt;"",ROUNDUP(T168,0),"")))</f>
        <v/>
      </c>
      <c r="U169" s="40" t="str">
        <f t="shared" ref="U169" si="109">IF(U91="","",IF(U108="",IF(SUM(COUNTIF(U109:U167,"LS")+COUNTIF(U109:U167,"LUMP"))&gt;0,"LS",""),IF(U168&lt;&gt;"",ROUNDUP(U168,0),"")))</f>
        <v/>
      </c>
      <c r="V169" s="40" t="str">
        <f t="shared" ref="V169" si="110">IF(V91="","",IF(V108="",IF(SUM(COUNTIF(V109:V167,"LS")+COUNTIF(V109:V167,"LUMP"))&gt;0,"LS",""),IF(V168&lt;&gt;"",ROUNDUP(V168,0),"")))</f>
        <v/>
      </c>
      <c r="W169" s="40" t="str">
        <f t="shared" ref="W169" si="111">IF(W91="","",IF(W108="",IF(SUM(COUNTIF(W109:W167,"LS")+COUNTIF(W109:W167,"LUMP"))&gt;0,"LS",""),IF(W168&lt;&gt;"",ROUNDUP(W168,0),"")))</f>
        <v/>
      </c>
      <c r="X169" s="40" t="str">
        <f t="shared" ref="X169" si="112">IF(X91="","",IF(X108="",IF(SUM(COUNTIF(X109:X167,"LS")+COUNTIF(X109:X167,"LUMP"))&gt;0,"LS",""),IF(X168&lt;&gt;"",ROUNDUP(X168,0),"")))</f>
        <v/>
      </c>
      <c r="Y169" s="40" t="str">
        <f t="shared" ref="Y169" si="113">IF(Y91="","",IF(Y108="",IF(SUM(COUNTIF(Y109:Y167,"LS")+COUNTIF(Y109:Y167,"LUMP"))&gt;0,"LS",""),IF(Y168&lt;&gt;"",ROUNDUP(Y168,0),"")))</f>
        <v/>
      </c>
      <c r="Z169" s="40" t="str">
        <f t="shared" ref="Z169" si="114">IF(Z91="","",IF(Z108="",IF(SUM(COUNTIF(Z109:Z167,"LS")+COUNTIF(Z109:Z167,"LUMP"))&gt;0,"LS",""),IF(Z168&lt;&gt;"",ROUNDUP(Z168,0),"")))</f>
        <v/>
      </c>
      <c r="AA169" s="40" t="str">
        <f t="shared" ref="AA169" si="115">IF(AA91="","",IF(AA108="",IF(SUM(COUNTIF(AA109:AA167,"LS")+COUNTIF(AA109:AA167,"LUMP"))&gt;0,"LS",""),IF(AA168&lt;&gt;"",ROUNDUP(AA168,0),"")))</f>
        <v/>
      </c>
      <c r="AB169" s="40" t="str">
        <f t="shared" ref="AB169" si="116">IF(AB91="","",IF(AB108="",IF(SUM(COUNTIF(AB109:AB167,"LS")+COUNTIF(AB109:AB167,"LUMP"))&gt;0,"LS",""),IF(AB168&lt;&gt;"",ROUNDUP(AB168,0),"")))</f>
        <v/>
      </c>
      <c r="AC169" s="40" t="str">
        <f t="shared" ref="AC169" si="117">IF(AC91="","",IF(AC108="",IF(SUM(COUNTIF(AC109:AC167,"LS")+COUNTIF(AC109:AC167,"LUMP"))&gt;0,"LS",""),IF(AC168&lt;&gt;"",ROUNDUP(AC168,0),"")))</f>
        <v/>
      </c>
      <c r="AD169" s="40" t="str">
        <f t="shared" ref="AD169" si="118">IF(AD91="","",IF(AD108="",IF(SUM(COUNTIF(AD109:AD167,"LS")+COUNTIF(AD109:AD167,"LUMP"))&gt;0,"LS",""),IF(AD168&lt;&gt;"",ROUNDUP(AD168,0),"")))</f>
        <v/>
      </c>
    </row>
    <row r="170" spans="2:30" ht="12.75" customHeight="1" thickBot="1" x14ac:dyDescent="0.25"/>
    <row r="171" spans="2:30" ht="12.75" customHeight="1" thickBot="1" x14ac:dyDescent="0.25">
      <c r="B171" s="46" t="s">
        <v>17</v>
      </c>
      <c r="D171" s="71">
        <f>D90+1</f>
        <v>3</v>
      </c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71"/>
      <c r="W171" s="71"/>
      <c r="X171" s="71"/>
      <c r="Y171" s="71"/>
      <c r="Z171" s="71"/>
      <c r="AA171" s="71"/>
      <c r="AB171" s="71"/>
      <c r="AC171" s="71"/>
      <c r="AD171" s="71"/>
    </row>
    <row r="172" spans="2:30" ht="12.75" customHeight="1" thickBot="1" x14ac:dyDescent="0.25">
      <c r="B172" s="47"/>
      <c r="D172" s="11"/>
      <c r="E172" s="11"/>
      <c r="F172" s="11"/>
      <c r="G172" s="11"/>
      <c r="H172" s="11"/>
      <c r="I172" s="12"/>
      <c r="J172" s="12"/>
      <c r="K172" s="12"/>
      <c r="L172" s="13" t="s">
        <v>15</v>
      </c>
      <c r="M172" s="45"/>
      <c r="N172" s="45"/>
      <c r="O172" s="45"/>
      <c r="P172" s="45"/>
      <c r="Q172" s="45"/>
      <c r="R172" s="45"/>
      <c r="S172" s="45"/>
      <c r="T172" s="45"/>
      <c r="U172" s="45"/>
      <c r="V172" s="45"/>
      <c r="W172" s="45"/>
      <c r="X172" s="45"/>
      <c r="Y172" s="45"/>
      <c r="Z172" s="45"/>
      <c r="AA172" s="45"/>
      <c r="AB172" s="45"/>
      <c r="AC172" s="45"/>
      <c r="AD172" s="45"/>
    </row>
    <row r="173" spans="2:30" ht="12.75" customHeight="1" x14ac:dyDescent="0.2">
      <c r="D173" s="11"/>
      <c r="E173" s="11"/>
      <c r="F173" s="11"/>
      <c r="G173" s="11"/>
      <c r="H173" s="11"/>
      <c r="I173" s="12"/>
      <c r="J173" s="12"/>
      <c r="K173" s="12"/>
      <c r="L173" s="13" t="s">
        <v>16</v>
      </c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</row>
    <row r="174" spans="2:30" ht="12.75" customHeight="1" x14ac:dyDescent="0.2">
      <c r="D174" s="12"/>
      <c r="E174" s="12"/>
      <c r="F174" s="1"/>
      <c r="G174" s="16"/>
      <c r="H174" s="12"/>
      <c r="I174" s="11"/>
      <c r="J174" s="12"/>
      <c r="K174" s="12"/>
      <c r="L174" s="13" t="s">
        <v>7</v>
      </c>
      <c r="M174" s="14"/>
      <c r="N174" s="14"/>
      <c r="O174" s="14"/>
      <c r="P174" s="14"/>
      <c r="Q174" s="14"/>
      <c r="R174" s="14"/>
      <c r="S174" s="14"/>
      <c r="T174" s="1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</row>
    <row r="175" spans="2:30" ht="12.75" customHeight="1" thickBot="1" x14ac:dyDescent="0.25">
      <c r="D175" s="12"/>
      <c r="E175" s="12"/>
      <c r="F175" s="1"/>
      <c r="G175" s="16"/>
      <c r="H175" s="12"/>
      <c r="I175" s="11"/>
      <c r="J175" s="12"/>
      <c r="K175" s="12"/>
      <c r="L175" s="13" t="s">
        <v>8</v>
      </c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</row>
    <row r="176" spans="2:30" ht="12.75" customHeight="1" x14ac:dyDescent="0.2">
      <c r="B176" s="72" t="s">
        <v>18</v>
      </c>
      <c r="D176" s="61" t="s">
        <v>2</v>
      </c>
      <c r="E176" s="62"/>
      <c r="F176" s="63"/>
      <c r="G176" s="67" t="s">
        <v>9</v>
      </c>
      <c r="H176" s="69" t="s">
        <v>0</v>
      </c>
      <c r="I176" s="69" t="s">
        <v>10</v>
      </c>
      <c r="J176" s="69" t="s">
        <v>30</v>
      </c>
      <c r="K176" s="69" t="s">
        <v>29</v>
      </c>
      <c r="L176" s="69" t="s">
        <v>3</v>
      </c>
      <c r="M176" s="18" t="str">
        <f t="shared" ref="M176:AD176" si="119">IF(OR(TRIM(M172)=0,TRIM(M172)=""),"",IF(IFERROR(TRIM(INDEX(QryItemNamed,MATCH(TRIM(M172),ITEM,0),2)),"")="Y","SPECIAL",LEFT(IFERROR(TRIM(INDEX(ITEM,MATCH(TRIM(M172),ITEM,0))),""),3)))</f>
        <v/>
      </c>
      <c r="N176" s="18" t="str">
        <f t="shared" si="119"/>
        <v/>
      </c>
      <c r="O176" s="18" t="str">
        <f t="shared" si="119"/>
        <v/>
      </c>
      <c r="P176" s="18" t="str">
        <f t="shared" si="119"/>
        <v/>
      </c>
      <c r="Q176" s="18" t="str">
        <f t="shared" si="119"/>
        <v/>
      </c>
      <c r="R176" s="18" t="str">
        <f t="shared" si="119"/>
        <v/>
      </c>
      <c r="S176" s="18" t="str">
        <f t="shared" si="119"/>
        <v/>
      </c>
      <c r="T176" s="18" t="str">
        <f t="shared" si="119"/>
        <v/>
      </c>
      <c r="U176" s="18" t="str">
        <f t="shared" si="119"/>
        <v/>
      </c>
      <c r="V176" s="18" t="str">
        <f t="shared" si="119"/>
        <v/>
      </c>
      <c r="W176" s="18" t="str">
        <f t="shared" si="119"/>
        <v/>
      </c>
      <c r="X176" s="18" t="str">
        <f t="shared" si="119"/>
        <v/>
      </c>
      <c r="Y176" s="18" t="str">
        <f t="shared" si="119"/>
        <v/>
      </c>
      <c r="Z176" s="18" t="str">
        <f t="shared" si="119"/>
        <v/>
      </c>
      <c r="AA176" s="18" t="str">
        <f t="shared" si="119"/>
        <v/>
      </c>
      <c r="AB176" s="18" t="str">
        <f t="shared" si="119"/>
        <v/>
      </c>
      <c r="AC176" s="18" t="str">
        <f t="shared" si="119"/>
        <v/>
      </c>
      <c r="AD176" s="18" t="str">
        <f t="shared" si="119"/>
        <v/>
      </c>
    </row>
    <row r="177" spans="2:30" ht="12.75" customHeight="1" x14ac:dyDescent="0.2">
      <c r="B177" s="73"/>
      <c r="D177" s="64"/>
      <c r="E177" s="65"/>
      <c r="F177" s="66"/>
      <c r="G177" s="68"/>
      <c r="H177" s="70"/>
      <c r="I177" s="70"/>
      <c r="J177" s="70"/>
      <c r="K177" s="70"/>
      <c r="L177" s="70"/>
      <c r="M177" s="51" t="str">
        <f t="shared" ref="M177:AD177" si="120">IF(OR(TRIM(M172)=0,TRIM(M172)=""),IF(M173="","",M173),IF(IFERROR(TRIM(INDEX(QryItemNamed,MATCH(TRIM(M172),ITEM,0),2)),"")="Y",TRIM(RIGHT(IFERROR(TRIM(INDEX(QryItemNamed,MATCH(TRIM(M172),ITEM,0),4)),"123456789012"),LEN(IFERROR(TRIM(INDEX(QryItemNamed,MATCH(TRIM(M172),ITEM,0),4)),"123456789012"))-9))&amp;M173,IFERROR(TRIM(INDEX(QryItemNamed,MATCH(TRIM(M172),ITEM,0),4))&amp;M173,"ITEM CODE DOES NOT EXIST IN ITEM MASTER")))</f>
        <v/>
      </c>
      <c r="N177" s="51" t="str">
        <f t="shared" si="120"/>
        <v/>
      </c>
      <c r="O177" s="51" t="str">
        <f t="shared" si="120"/>
        <v/>
      </c>
      <c r="P177" s="51" t="str">
        <f t="shared" si="120"/>
        <v/>
      </c>
      <c r="Q177" s="51" t="str">
        <f t="shared" si="120"/>
        <v/>
      </c>
      <c r="R177" s="51" t="str">
        <f t="shared" si="120"/>
        <v/>
      </c>
      <c r="S177" s="51" t="str">
        <f t="shared" si="120"/>
        <v/>
      </c>
      <c r="T177" s="51" t="str">
        <f t="shared" si="120"/>
        <v/>
      </c>
      <c r="U177" s="51" t="str">
        <f t="shared" si="120"/>
        <v/>
      </c>
      <c r="V177" s="51" t="str">
        <f t="shared" si="120"/>
        <v/>
      </c>
      <c r="W177" s="51" t="str">
        <f t="shared" si="120"/>
        <v/>
      </c>
      <c r="X177" s="51" t="str">
        <f t="shared" si="120"/>
        <v/>
      </c>
      <c r="Y177" s="51" t="str">
        <f t="shared" si="120"/>
        <v/>
      </c>
      <c r="Z177" s="51" t="str">
        <f t="shared" si="120"/>
        <v/>
      </c>
      <c r="AA177" s="51" t="str">
        <f t="shared" si="120"/>
        <v/>
      </c>
      <c r="AB177" s="51" t="str">
        <f t="shared" si="120"/>
        <v/>
      </c>
      <c r="AC177" s="51" t="str">
        <f t="shared" si="120"/>
        <v/>
      </c>
      <c r="AD177" s="51" t="str">
        <f t="shared" si="120"/>
        <v/>
      </c>
    </row>
    <row r="178" spans="2:30" ht="12.75" customHeight="1" x14ac:dyDescent="0.2">
      <c r="B178" s="73"/>
      <c r="D178" s="64"/>
      <c r="E178" s="65"/>
      <c r="F178" s="66"/>
      <c r="G178" s="68"/>
      <c r="H178" s="70"/>
      <c r="I178" s="70"/>
      <c r="J178" s="70"/>
      <c r="K178" s="70"/>
      <c r="L178" s="70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  <c r="AC178" s="52"/>
      <c r="AD178" s="52"/>
    </row>
    <row r="179" spans="2:30" ht="12.75" customHeight="1" x14ac:dyDescent="0.2">
      <c r="B179" s="73"/>
      <c r="D179" s="64"/>
      <c r="E179" s="65"/>
      <c r="F179" s="66"/>
      <c r="G179" s="68"/>
      <c r="H179" s="70"/>
      <c r="I179" s="70"/>
      <c r="J179" s="70"/>
      <c r="K179" s="70"/>
      <c r="L179" s="70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2"/>
    </row>
    <row r="180" spans="2:30" ht="12.75" customHeight="1" x14ac:dyDescent="0.2">
      <c r="B180" s="73"/>
      <c r="D180" s="64"/>
      <c r="E180" s="65"/>
      <c r="F180" s="66"/>
      <c r="G180" s="68"/>
      <c r="H180" s="70"/>
      <c r="I180" s="70"/>
      <c r="J180" s="70"/>
      <c r="K180" s="70"/>
      <c r="L180" s="70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  <c r="AC180" s="52"/>
      <c r="AD180" s="52"/>
    </row>
    <row r="181" spans="2:30" ht="12.75" customHeight="1" x14ac:dyDescent="0.2">
      <c r="B181" s="73"/>
      <c r="D181" s="64"/>
      <c r="E181" s="65"/>
      <c r="F181" s="66"/>
      <c r="G181" s="68"/>
      <c r="H181" s="70"/>
      <c r="I181" s="70"/>
      <c r="J181" s="70"/>
      <c r="K181" s="70"/>
      <c r="L181" s="70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  <c r="AC181" s="52"/>
      <c r="AD181" s="52"/>
    </row>
    <row r="182" spans="2:30" ht="12.75" customHeight="1" x14ac:dyDescent="0.2">
      <c r="B182" s="73"/>
      <c r="D182" s="64"/>
      <c r="E182" s="65"/>
      <c r="F182" s="66"/>
      <c r="G182" s="68"/>
      <c r="H182" s="70"/>
      <c r="I182" s="70"/>
      <c r="J182" s="70"/>
      <c r="K182" s="70"/>
      <c r="L182" s="70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</row>
    <row r="183" spans="2:30" ht="12.75" customHeight="1" x14ac:dyDescent="0.2">
      <c r="B183" s="73"/>
      <c r="D183" s="64"/>
      <c r="E183" s="65"/>
      <c r="F183" s="66"/>
      <c r="G183" s="68"/>
      <c r="H183" s="70"/>
      <c r="I183" s="70"/>
      <c r="J183" s="70"/>
      <c r="K183" s="70"/>
      <c r="L183" s="70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</row>
    <row r="184" spans="2:30" ht="12.75" customHeight="1" x14ac:dyDescent="0.2">
      <c r="B184" s="73"/>
      <c r="D184" s="64"/>
      <c r="E184" s="65"/>
      <c r="F184" s="66"/>
      <c r="G184" s="68"/>
      <c r="H184" s="70"/>
      <c r="I184" s="70"/>
      <c r="J184" s="70"/>
      <c r="K184" s="70"/>
      <c r="L184" s="70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  <c r="AC184" s="52"/>
      <c r="AD184" s="52"/>
    </row>
    <row r="185" spans="2:30" ht="12.75" customHeight="1" x14ac:dyDescent="0.2">
      <c r="B185" s="73"/>
      <c r="D185" s="64"/>
      <c r="E185" s="65"/>
      <c r="F185" s="66"/>
      <c r="G185" s="68"/>
      <c r="H185" s="70"/>
      <c r="I185" s="70"/>
      <c r="J185" s="70"/>
      <c r="K185" s="70"/>
      <c r="L185" s="70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  <c r="AC185" s="52"/>
      <c r="AD185" s="52"/>
    </row>
    <row r="186" spans="2:30" ht="12.75" customHeight="1" x14ac:dyDescent="0.2">
      <c r="B186" s="73"/>
      <c r="D186" s="64"/>
      <c r="E186" s="65"/>
      <c r="F186" s="66"/>
      <c r="G186" s="68"/>
      <c r="H186" s="70"/>
      <c r="I186" s="70"/>
      <c r="J186" s="70"/>
      <c r="K186" s="70"/>
      <c r="L186" s="70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  <c r="AC186" s="52"/>
      <c r="AD186" s="52"/>
    </row>
    <row r="187" spans="2:30" ht="12.75" customHeight="1" x14ac:dyDescent="0.2">
      <c r="B187" s="73"/>
      <c r="D187" s="64"/>
      <c r="E187" s="65"/>
      <c r="F187" s="66"/>
      <c r="G187" s="68"/>
      <c r="H187" s="70"/>
      <c r="I187" s="70"/>
      <c r="J187" s="70"/>
      <c r="K187" s="70"/>
      <c r="L187" s="70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  <c r="AC187" s="52"/>
      <c r="AD187" s="52"/>
    </row>
    <row r="188" spans="2:30" ht="12.75" customHeight="1" x14ac:dyDescent="0.2">
      <c r="B188" s="73"/>
      <c r="D188" s="64"/>
      <c r="E188" s="65"/>
      <c r="F188" s="66"/>
      <c r="G188" s="68"/>
      <c r="H188" s="70"/>
      <c r="I188" s="70"/>
      <c r="J188" s="70"/>
      <c r="K188" s="70"/>
      <c r="L188" s="70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53"/>
      <c r="AB188" s="53"/>
      <c r="AC188" s="53"/>
      <c r="AD188" s="53"/>
    </row>
    <row r="189" spans="2:30" ht="12.75" customHeight="1" thickBot="1" x14ac:dyDescent="0.25">
      <c r="B189" s="74"/>
      <c r="D189" s="54"/>
      <c r="E189" s="54"/>
      <c r="F189" s="54"/>
      <c r="G189" s="19"/>
      <c r="H189" s="20"/>
      <c r="I189" s="21" t="s">
        <v>6</v>
      </c>
      <c r="J189" s="21" t="s">
        <v>6</v>
      </c>
      <c r="K189" s="21" t="s">
        <v>28</v>
      </c>
      <c r="L189" s="21" t="s">
        <v>28</v>
      </c>
      <c r="M189" s="21" t="str">
        <f t="shared" ref="M189:AD189" si="121">IF(OR(TRIM(M172)=0,TRIM(M172)=""),"",IF(IFERROR(TRIM(INDEX(QryItemNamed,MATCH(TRIM(M172),ITEM,0),3)),"")="LS","",IFERROR(TRIM(INDEX(QryItemNamed,MATCH(TRIM(M172),ITEM,0),3)),"")))</f>
        <v/>
      </c>
      <c r="N189" s="21" t="str">
        <f t="shared" si="121"/>
        <v/>
      </c>
      <c r="O189" s="21" t="str">
        <f t="shared" si="121"/>
        <v/>
      </c>
      <c r="P189" s="21" t="str">
        <f t="shared" si="121"/>
        <v/>
      </c>
      <c r="Q189" s="21" t="str">
        <f t="shared" si="121"/>
        <v/>
      </c>
      <c r="R189" s="21" t="str">
        <f t="shared" si="121"/>
        <v/>
      </c>
      <c r="S189" s="21" t="str">
        <f t="shared" si="121"/>
        <v/>
      </c>
      <c r="T189" s="21" t="str">
        <f t="shared" si="121"/>
        <v/>
      </c>
      <c r="U189" s="21" t="str">
        <f t="shared" si="121"/>
        <v/>
      </c>
      <c r="V189" s="21" t="str">
        <f t="shared" si="121"/>
        <v/>
      </c>
      <c r="W189" s="21" t="str">
        <f t="shared" si="121"/>
        <v/>
      </c>
      <c r="X189" s="21" t="str">
        <f t="shared" si="121"/>
        <v/>
      </c>
      <c r="Y189" s="21" t="str">
        <f t="shared" si="121"/>
        <v/>
      </c>
      <c r="Z189" s="21" t="str">
        <f t="shared" si="121"/>
        <v/>
      </c>
      <c r="AA189" s="21" t="str">
        <f t="shared" si="121"/>
        <v/>
      </c>
      <c r="AB189" s="21" t="str">
        <f t="shared" si="121"/>
        <v/>
      </c>
      <c r="AC189" s="21" t="str">
        <f t="shared" si="121"/>
        <v/>
      </c>
      <c r="AD189" s="21" t="str">
        <f t="shared" si="121"/>
        <v/>
      </c>
    </row>
    <row r="190" spans="2:30" ht="12.75" customHeight="1" x14ac:dyDescent="0.2">
      <c r="B190" s="48"/>
      <c r="D190" s="22"/>
      <c r="E190" s="23"/>
      <c r="F190" s="22"/>
      <c r="G190" s="24"/>
      <c r="H190" s="23"/>
      <c r="I190" s="25" t="str">
        <f>IF(D190&lt;&gt;"",F190-D190,"")</f>
        <v/>
      </c>
      <c r="J190" s="25"/>
      <c r="K190" s="25" t="str">
        <f>IF(D190&lt;&gt;"",I190*J190/9,"")</f>
        <v/>
      </c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6"/>
      <c r="AD190" s="25"/>
    </row>
    <row r="191" spans="2:30" ht="12.75" customHeight="1" x14ac:dyDescent="0.2">
      <c r="B191" s="49"/>
      <c r="D191" s="22"/>
      <c r="E191" s="23" t="s">
        <v>1</v>
      </c>
      <c r="F191" s="22"/>
      <c r="G191" s="24"/>
      <c r="H191" s="23"/>
      <c r="I191" s="25" t="str">
        <f t="shared" ref="I191:I248" si="122">IF(D191&lt;&gt;"",F191-D191,"")</f>
        <v/>
      </c>
      <c r="J191" s="25"/>
      <c r="K191" s="25" t="str">
        <f t="shared" ref="K191:K248" si="123">IF(D191&lt;&gt;"",I191*J191/9,"")</f>
        <v/>
      </c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6"/>
      <c r="AD191" s="27"/>
    </row>
    <row r="192" spans="2:30" ht="12.75" customHeight="1" x14ac:dyDescent="0.2">
      <c r="B192" s="49"/>
      <c r="D192" s="28"/>
      <c r="E192" s="29"/>
      <c r="F192" s="28"/>
      <c r="G192" s="30"/>
      <c r="H192" s="29"/>
      <c r="I192" s="27" t="str">
        <f t="shared" si="122"/>
        <v/>
      </c>
      <c r="J192" s="27"/>
      <c r="K192" s="27" t="str">
        <f t="shared" si="123"/>
        <v/>
      </c>
      <c r="L192" s="27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7"/>
      <c r="AC192" s="26"/>
      <c r="AD192" s="27"/>
    </row>
    <row r="193" spans="2:30" ht="12.75" customHeight="1" x14ac:dyDescent="0.2">
      <c r="B193" s="49"/>
      <c r="D193" s="28"/>
      <c r="E193" s="29"/>
      <c r="F193" s="28"/>
      <c r="G193" s="30"/>
      <c r="H193" s="29"/>
      <c r="I193" s="27" t="str">
        <f t="shared" si="122"/>
        <v/>
      </c>
      <c r="J193" s="27"/>
      <c r="K193" s="27" t="str">
        <f t="shared" si="123"/>
        <v/>
      </c>
      <c r="L193" s="27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7"/>
      <c r="AC193" s="26"/>
      <c r="AD193" s="27"/>
    </row>
    <row r="194" spans="2:30" ht="12.75" customHeight="1" x14ac:dyDescent="0.2">
      <c r="B194" s="49"/>
      <c r="D194" s="28"/>
      <c r="E194" s="29"/>
      <c r="F194" s="28"/>
      <c r="G194" s="30"/>
      <c r="H194" s="29"/>
      <c r="I194" s="27" t="str">
        <f t="shared" si="122"/>
        <v/>
      </c>
      <c r="J194" s="27"/>
      <c r="K194" s="27" t="str">
        <f t="shared" si="123"/>
        <v/>
      </c>
      <c r="L194" s="27"/>
      <c r="M194" s="25"/>
      <c r="N194" s="25"/>
      <c r="O194" s="27"/>
      <c r="P194" s="25"/>
      <c r="Q194" s="25"/>
      <c r="R194" s="25"/>
      <c r="S194" s="25"/>
      <c r="T194" s="25"/>
      <c r="U194" s="25"/>
      <c r="V194" s="25"/>
      <c r="W194" s="25"/>
      <c r="X194" s="25"/>
      <c r="Y194" s="31"/>
      <c r="Z194" s="31"/>
      <c r="AA194" s="27"/>
      <c r="AB194" s="27"/>
      <c r="AC194" s="26"/>
      <c r="AD194" s="27"/>
    </row>
    <row r="195" spans="2:30" ht="12.75" customHeight="1" x14ac:dyDescent="0.2">
      <c r="B195" s="49"/>
      <c r="D195" s="28"/>
      <c r="E195" s="29"/>
      <c r="F195" s="28"/>
      <c r="G195" s="30"/>
      <c r="H195" s="29"/>
      <c r="I195" s="27" t="str">
        <f t="shared" si="122"/>
        <v/>
      </c>
      <c r="J195" s="27"/>
      <c r="K195" s="27" t="str">
        <f t="shared" si="123"/>
        <v/>
      </c>
      <c r="L195" s="27"/>
      <c r="M195" s="25"/>
      <c r="N195" s="25"/>
      <c r="O195" s="27"/>
      <c r="P195" s="25"/>
      <c r="Q195" s="25"/>
      <c r="R195" s="25"/>
      <c r="S195" s="25"/>
      <c r="T195" s="25"/>
      <c r="U195" s="25"/>
      <c r="V195" s="25"/>
      <c r="W195" s="27"/>
      <c r="X195" s="25"/>
      <c r="Y195" s="31"/>
      <c r="Z195" s="31"/>
      <c r="AA195" s="27"/>
      <c r="AB195" s="27"/>
      <c r="AC195" s="26"/>
      <c r="AD195" s="27"/>
    </row>
    <row r="196" spans="2:30" ht="12.75" customHeight="1" x14ac:dyDescent="0.2">
      <c r="B196" s="49"/>
      <c r="D196" s="28"/>
      <c r="E196" s="29"/>
      <c r="F196" s="28"/>
      <c r="G196" s="30"/>
      <c r="H196" s="29"/>
      <c r="I196" s="27" t="str">
        <f t="shared" si="122"/>
        <v/>
      </c>
      <c r="J196" s="27"/>
      <c r="K196" s="27" t="str">
        <f t="shared" si="123"/>
        <v/>
      </c>
      <c r="L196" s="27"/>
      <c r="M196" s="25"/>
      <c r="N196" s="25"/>
      <c r="O196" s="27"/>
      <c r="P196" s="25"/>
      <c r="Q196" s="25"/>
      <c r="R196" s="25"/>
      <c r="S196" s="25"/>
      <c r="T196" s="25"/>
      <c r="U196" s="25"/>
      <c r="V196" s="25"/>
      <c r="W196" s="27"/>
      <c r="X196" s="25"/>
      <c r="Y196" s="31"/>
      <c r="Z196" s="31"/>
      <c r="AA196" s="27"/>
      <c r="AB196" s="27"/>
      <c r="AC196" s="26"/>
      <c r="AD196" s="27"/>
    </row>
    <row r="197" spans="2:30" ht="12.75" customHeight="1" x14ac:dyDescent="0.2">
      <c r="B197" s="49"/>
      <c r="D197" s="28"/>
      <c r="E197" s="29"/>
      <c r="F197" s="28"/>
      <c r="G197" s="30"/>
      <c r="H197" s="29"/>
      <c r="I197" s="27" t="str">
        <f t="shared" si="122"/>
        <v/>
      </c>
      <c r="J197" s="27"/>
      <c r="K197" s="27" t="str">
        <f t="shared" si="123"/>
        <v/>
      </c>
      <c r="L197" s="27"/>
      <c r="M197" s="25"/>
      <c r="N197" s="25"/>
      <c r="O197" s="27"/>
      <c r="P197" s="25"/>
      <c r="Q197" s="25"/>
      <c r="R197" s="25"/>
      <c r="S197" s="25"/>
      <c r="T197" s="25"/>
      <c r="U197" s="25"/>
      <c r="V197" s="25"/>
      <c r="W197" s="27"/>
      <c r="X197" s="25"/>
      <c r="Y197" s="31"/>
      <c r="Z197" s="31"/>
      <c r="AA197" s="27"/>
      <c r="AB197" s="27"/>
      <c r="AC197" s="26"/>
      <c r="AD197" s="27"/>
    </row>
    <row r="198" spans="2:30" ht="12.75" customHeight="1" x14ac:dyDescent="0.2">
      <c r="B198" s="49"/>
      <c r="D198" s="28"/>
      <c r="E198" s="29"/>
      <c r="F198" s="28"/>
      <c r="G198" s="30"/>
      <c r="H198" s="29"/>
      <c r="I198" s="27" t="str">
        <f t="shared" si="122"/>
        <v/>
      </c>
      <c r="J198" s="27"/>
      <c r="K198" s="27" t="str">
        <f t="shared" si="123"/>
        <v/>
      </c>
      <c r="L198" s="27"/>
      <c r="M198" s="25"/>
      <c r="N198" s="25"/>
      <c r="O198" s="27"/>
      <c r="P198" s="25"/>
      <c r="Q198" s="25"/>
      <c r="R198" s="25"/>
      <c r="S198" s="25"/>
      <c r="T198" s="25"/>
      <c r="U198" s="25"/>
      <c r="V198" s="25"/>
      <c r="W198" s="27"/>
      <c r="X198" s="25"/>
      <c r="Y198" s="31"/>
      <c r="Z198" s="31"/>
      <c r="AA198" s="27"/>
      <c r="AB198" s="27"/>
      <c r="AC198" s="26"/>
      <c r="AD198" s="27"/>
    </row>
    <row r="199" spans="2:30" ht="12.75" customHeight="1" x14ac:dyDescent="0.2">
      <c r="B199" s="49"/>
      <c r="D199" s="28"/>
      <c r="E199" s="29"/>
      <c r="F199" s="28"/>
      <c r="G199" s="30"/>
      <c r="H199" s="29"/>
      <c r="I199" s="27" t="str">
        <f t="shared" si="122"/>
        <v/>
      </c>
      <c r="J199" s="27"/>
      <c r="K199" s="27" t="str">
        <f t="shared" si="123"/>
        <v/>
      </c>
      <c r="L199" s="27"/>
      <c r="M199" s="25"/>
      <c r="N199" s="25"/>
      <c r="O199" s="27"/>
      <c r="P199" s="25"/>
      <c r="Q199" s="25"/>
      <c r="R199" s="25"/>
      <c r="S199" s="25"/>
      <c r="T199" s="25"/>
      <c r="U199" s="25"/>
      <c r="V199" s="25"/>
      <c r="W199" s="27"/>
      <c r="X199" s="25"/>
      <c r="Y199" s="31"/>
      <c r="Z199" s="31"/>
      <c r="AA199" s="27"/>
      <c r="AB199" s="27"/>
      <c r="AC199" s="26"/>
      <c r="AD199" s="27"/>
    </row>
    <row r="200" spans="2:30" ht="12.75" customHeight="1" x14ac:dyDescent="0.2">
      <c r="B200" s="49"/>
      <c r="D200" s="28"/>
      <c r="E200" s="29"/>
      <c r="F200" s="28"/>
      <c r="G200" s="30"/>
      <c r="H200" s="29"/>
      <c r="I200" s="27" t="str">
        <f t="shared" si="122"/>
        <v/>
      </c>
      <c r="J200" s="27"/>
      <c r="K200" s="27" t="str">
        <f t="shared" si="123"/>
        <v/>
      </c>
      <c r="L200" s="27"/>
      <c r="M200" s="25"/>
      <c r="N200" s="25"/>
      <c r="O200" s="27"/>
      <c r="P200" s="25"/>
      <c r="Q200" s="25"/>
      <c r="R200" s="25"/>
      <c r="S200" s="25"/>
      <c r="T200" s="25"/>
      <c r="U200" s="25"/>
      <c r="V200" s="25"/>
      <c r="W200" s="27"/>
      <c r="X200" s="25"/>
      <c r="Y200" s="31"/>
      <c r="Z200" s="31"/>
      <c r="AA200" s="27"/>
      <c r="AB200" s="27"/>
      <c r="AC200" s="26"/>
      <c r="AD200" s="27"/>
    </row>
    <row r="201" spans="2:30" ht="12.75" customHeight="1" x14ac:dyDescent="0.2">
      <c r="B201" s="49"/>
      <c r="D201" s="28"/>
      <c r="E201" s="29"/>
      <c r="F201" s="28"/>
      <c r="G201" s="30"/>
      <c r="H201" s="29"/>
      <c r="I201" s="27" t="str">
        <f t="shared" si="122"/>
        <v/>
      </c>
      <c r="J201" s="27"/>
      <c r="K201" s="27" t="str">
        <f t="shared" si="123"/>
        <v/>
      </c>
      <c r="L201" s="27"/>
      <c r="M201" s="25"/>
      <c r="N201" s="25"/>
      <c r="O201" s="27"/>
      <c r="P201" s="25"/>
      <c r="Q201" s="25"/>
      <c r="R201" s="25"/>
      <c r="S201" s="25"/>
      <c r="T201" s="25"/>
      <c r="U201" s="25"/>
      <c r="V201" s="25"/>
      <c r="W201" s="27"/>
      <c r="X201" s="25"/>
      <c r="Y201" s="31"/>
      <c r="Z201" s="31"/>
      <c r="AA201" s="27"/>
      <c r="AB201" s="27"/>
      <c r="AC201" s="26"/>
      <c r="AD201" s="27"/>
    </row>
    <row r="202" spans="2:30" ht="12.75" customHeight="1" x14ac:dyDescent="0.2">
      <c r="B202" s="49"/>
      <c r="D202" s="28"/>
      <c r="E202" s="29"/>
      <c r="F202" s="28"/>
      <c r="G202" s="30"/>
      <c r="H202" s="29"/>
      <c r="I202" s="27" t="str">
        <f t="shared" si="122"/>
        <v/>
      </c>
      <c r="J202" s="27"/>
      <c r="K202" s="27" t="str">
        <f t="shared" si="123"/>
        <v/>
      </c>
      <c r="L202" s="27"/>
      <c r="M202" s="25"/>
      <c r="N202" s="25"/>
      <c r="O202" s="27"/>
      <c r="P202" s="25"/>
      <c r="Q202" s="25"/>
      <c r="R202" s="25"/>
      <c r="S202" s="25"/>
      <c r="T202" s="25"/>
      <c r="U202" s="25"/>
      <c r="V202" s="25"/>
      <c r="W202" s="27"/>
      <c r="X202" s="25"/>
      <c r="Y202" s="31"/>
      <c r="Z202" s="31"/>
      <c r="AA202" s="27"/>
      <c r="AB202" s="27"/>
      <c r="AC202" s="26"/>
      <c r="AD202" s="27"/>
    </row>
    <row r="203" spans="2:30" ht="12.75" customHeight="1" x14ac:dyDescent="0.2">
      <c r="B203" s="49"/>
      <c r="D203" s="28"/>
      <c r="E203" s="29"/>
      <c r="F203" s="28"/>
      <c r="G203" s="30"/>
      <c r="H203" s="29"/>
      <c r="I203" s="27" t="str">
        <f t="shared" si="122"/>
        <v/>
      </c>
      <c r="J203" s="27"/>
      <c r="K203" s="27" t="str">
        <f t="shared" si="123"/>
        <v/>
      </c>
      <c r="L203" s="27"/>
      <c r="M203" s="25"/>
      <c r="N203" s="25"/>
      <c r="O203" s="27"/>
      <c r="P203" s="25"/>
      <c r="Q203" s="25"/>
      <c r="R203" s="25"/>
      <c r="S203" s="25"/>
      <c r="T203" s="25"/>
      <c r="U203" s="25"/>
      <c r="V203" s="25"/>
      <c r="W203" s="27"/>
      <c r="X203" s="25"/>
      <c r="Y203" s="31"/>
      <c r="Z203" s="31"/>
      <c r="AA203" s="27"/>
      <c r="AB203" s="27"/>
      <c r="AC203" s="26"/>
      <c r="AD203" s="27"/>
    </row>
    <row r="204" spans="2:30" ht="12.75" customHeight="1" x14ac:dyDescent="0.2">
      <c r="B204" s="49"/>
      <c r="D204" s="28"/>
      <c r="E204" s="29"/>
      <c r="F204" s="28"/>
      <c r="G204" s="30"/>
      <c r="H204" s="29"/>
      <c r="I204" s="27" t="str">
        <f t="shared" si="122"/>
        <v/>
      </c>
      <c r="J204" s="27"/>
      <c r="K204" s="27" t="str">
        <f t="shared" si="123"/>
        <v/>
      </c>
      <c r="L204" s="27"/>
      <c r="M204" s="25"/>
      <c r="N204" s="25"/>
      <c r="O204" s="27"/>
      <c r="P204" s="25"/>
      <c r="Q204" s="25"/>
      <c r="R204" s="25"/>
      <c r="S204" s="25"/>
      <c r="T204" s="25"/>
      <c r="U204" s="25"/>
      <c r="V204" s="25"/>
      <c r="W204" s="27"/>
      <c r="X204" s="25"/>
      <c r="Y204" s="31"/>
      <c r="Z204" s="31"/>
      <c r="AA204" s="27"/>
      <c r="AB204" s="27"/>
      <c r="AC204" s="26"/>
      <c r="AD204" s="27"/>
    </row>
    <row r="205" spans="2:30" ht="12.75" customHeight="1" x14ac:dyDescent="0.2">
      <c r="B205" s="49"/>
      <c r="D205" s="28"/>
      <c r="E205" s="29"/>
      <c r="F205" s="28"/>
      <c r="G205" s="30"/>
      <c r="H205" s="29"/>
      <c r="I205" s="27" t="str">
        <f t="shared" si="122"/>
        <v/>
      </c>
      <c r="J205" s="27"/>
      <c r="K205" s="27" t="str">
        <f t="shared" si="123"/>
        <v/>
      </c>
      <c r="L205" s="27"/>
      <c r="M205" s="25"/>
      <c r="N205" s="25"/>
      <c r="O205" s="27"/>
      <c r="P205" s="25"/>
      <c r="Q205" s="25"/>
      <c r="R205" s="25"/>
      <c r="S205" s="25"/>
      <c r="T205" s="25"/>
      <c r="U205" s="25"/>
      <c r="V205" s="25"/>
      <c r="W205" s="27"/>
      <c r="X205" s="25"/>
      <c r="Y205" s="31"/>
      <c r="Z205" s="31"/>
      <c r="AA205" s="27"/>
      <c r="AB205" s="27"/>
      <c r="AC205" s="26"/>
      <c r="AD205" s="27"/>
    </row>
    <row r="206" spans="2:30" ht="12.75" customHeight="1" x14ac:dyDescent="0.2">
      <c r="B206" s="49"/>
      <c r="D206" s="28"/>
      <c r="E206" s="29"/>
      <c r="F206" s="28"/>
      <c r="G206" s="30"/>
      <c r="H206" s="29"/>
      <c r="I206" s="27" t="str">
        <f t="shared" si="122"/>
        <v/>
      </c>
      <c r="J206" s="27"/>
      <c r="K206" s="27" t="str">
        <f t="shared" si="123"/>
        <v/>
      </c>
      <c r="L206" s="27"/>
      <c r="M206" s="25"/>
      <c r="N206" s="25"/>
      <c r="O206" s="27"/>
      <c r="P206" s="25"/>
      <c r="Q206" s="25"/>
      <c r="R206" s="25"/>
      <c r="S206" s="25"/>
      <c r="T206" s="25"/>
      <c r="U206" s="25"/>
      <c r="V206" s="25"/>
      <c r="W206" s="27"/>
      <c r="X206" s="25"/>
      <c r="Y206" s="31"/>
      <c r="Z206" s="31"/>
      <c r="AA206" s="27"/>
      <c r="AB206" s="27"/>
      <c r="AC206" s="26"/>
      <c r="AD206" s="27"/>
    </row>
    <row r="207" spans="2:30" ht="12.75" customHeight="1" x14ac:dyDescent="0.2">
      <c r="B207" s="49"/>
      <c r="D207" s="28"/>
      <c r="E207" s="29"/>
      <c r="F207" s="28"/>
      <c r="G207" s="30"/>
      <c r="H207" s="29"/>
      <c r="I207" s="27" t="str">
        <f t="shared" si="122"/>
        <v/>
      </c>
      <c r="J207" s="27"/>
      <c r="K207" s="27" t="str">
        <f t="shared" si="123"/>
        <v/>
      </c>
      <c r="L207" s="27"/>
      <c r="M207" s="25"/>
      <c r="N207" s="25"/>
      <c r="O207" s="27"/>
      <c r="P207" s="25"/>
      <c r="Q207" s="25"/>
      <c r="R207" s="25"/>
      <c r="S207" s="25"/>
      <c r="T207" s="25"/>
      <c r="U207" s="25"/>
      <c r="V207" s="25"/>
      <c r="W207" s="27"/>
      <c r="X207" s="25"/>
      <c r="Y207" s="31"/>
      <c r="Z207" s="31"/>
      <c r="AA207" s="27"/>
      <c r="AB207" s="27"/>
      <c r="AC207" s="26"/>
      <c r="AD207" s="27"/>
    </row>
    <row r="208" spans="2:30" ht="12.75" customHeight="1" x14ac:dyDescent="0.2">
      <c r="B208" s="49"/>
      <c r="D208" s="28"/>
      <c r="E208" s="29"/>
      <c r="F208" s="28"/>
      <c r="G208" s="30"/>
      <c r="H208" s="29"/>
      <c r="I208" s="27" t="str">
        <f t="shared" si="122"/>
        <v/>
      </c>
      <c r="J208" s="27"/>
      <c r="K208" s="27" t="str">
        <f t="shared" si="123"/>
        <v/>
      </c>
      <c r="L208" s="27"/>
      <c r="M208" s="25"/>
      <c r="N208" s="25"/>
      <c r="O208" s="27"/>
      <c r="P208" s="25"/>
      <c r="Q208" s="25"/>
      <c r="R208" s="25"/>
      <c r="S208" s="25"/>
      <c r="T208" s="25"/>
      <c r="U208" s="25"/>
      <c r="V208" s="25"/>
      <c r="W208" s="27"/>
      <c r="X208" s="25"/>
      <c r="Y208" s="31"/>
      <c r="Z208" s="31"/>
      <c r="AA208" s="27"/>
      <c r="AB208" s="27"/>
      <c r="AC208" s="26"/>
      <c r="AD208" s="27"/>
    </row>
    <row r="209" spans="2:30" ht="12.75" customHeight="1" x14ac:dyDescent="0.2">
      <c r="B209" s="49"/>
      <c r="D209" s="28"/>
      <c r="E209" s="29"/>
      <c r="F209" s="28"/>
      <c r="G209" s="30"/>
      <c r="H209" s="29"/>
      <c r="I209" s="27" t="str">
        <f t="shared" si="122"/>
        <v/>
      </c>
      <c r="J209" s="27"/>
      <c r="K209" s="27" t="str">
        <f t="shared" si="123"/>
        <v/>
      </c>
      <c r="L209" s="27"/>
      <c r="M209" s="25"/>
      <c r="N209" s="25"/>
      <c r="O209" s="27"/>
      <c r="P209" s="25"/>
      <c r="Q209" s="25"/>
      <c r="R209" s="25"/>
      <c r="S209" s="25"/>
      <c r="T209" s="25"/>
      <c r="U209" s="25"/>
      <c r="V209" s="25"/>
      <c r="W209" s="27"/>
      <c r="X209" s="25"/>
      <c r="Y209" s="31"/>
      <c r="Z209" s="31"/>
      <c r="AA209" s="27"/>
      <c r="AB209" s="27"/>
      <c r="AC209" s="26"/>
      <c r="AD209" s="27"/>
    </row>
    <row r="210" spans="2:30" ht="12.75" customHeight="1" x14ac:dyDescent="0.2">
      <c r="B210" s="49"/>
      <c r="D210" s="28"/>
      <c r="E210" s="29"/>
      <c r="F210" s="28"/>
      <c r="G210" s="30"/>
      <c r="H210" s="29"/>
      <c r="I210" s="27" t="str">
        <f t="shared" si="122"/>
        <v/>
      </c>
      <c r="J210" s="27"/>
      <c r="K210" s="27" t="str">
        <f t="shared" si="123"/>
        <v/>
      </c>
      <c r="L210" s="27"/>
      <c r="M210" s="25"/>
      <c r="N210" s="25"/>
      <c r="O210" s="27"/>
      <c r="P210" s="25"/>
      <c r="Q210" s="25"/>
      <c r="R210" s="25"/>
      <c r="S210" s="25"/>
      <c r="T210" s="25"/>
      <c r="U210" s="25"/>
      <c r="V210" s="25"/>
      <c r="W210" s="27"/>
      <c r="X210" s="25"/>
      <c r="Y210" s="31"/>
      <c r="Z210" s="31"/>
      <c r="AA210" s="27"/>
      <c r="AB210" s="27"/>
      <c r="AC210" s="26"/>
      <c r="AD210" s="27"/>
    </row>
    <row r="211" spans="2:30" ht="12.75" customHeight="1" x14ac:dyDescent="0.2">
      <c r="B211" s="49"/>
      <c r="D211" s="28"/>
      <c r="E211" s="29"/>
      <c r="F211" s="28"/>
      <c r="G211" s="30"/>
      <c r="H211" s="29"/>
      <c r="I211" s="27" t="str">
        <f t="shared" si="122"/>
        <v/>
      </c>
      <c r="J211" s="27"/>
      <c r="K211" s="27" t="str">
        <f t="shared" si="123"/>
        <v/>
      </c>
      <c r="L211" s="27"/>
      <c r="M211" s="25"/>
      <c r="N211" s="25"/>
      <c r="O211" s="27"/>
      <c r="P211" s="25"/>
      <c r="Q211" s="25"/>
      <c r="R211" s="25"/>
      <c r="S211" s="25"/>
      <c r="T211" s="25"/>
      <c r="U211" s="25"/>
      <c r="V211" s="25"/>
      <c r="W211" s="27"/>
      <c r="X211" s="25"/>
      <c r="Y211" s="31"/>
      <c r="Z211" s="31"/>
      <c r="AA211" s="27"/>
      <c r="AB211" s="27"/>
      <c r="AC211" s="26"/>
      <c r="AD211" s="27"/>
    </row>
    <row r="212" spans="2:30" ht="12.75" customHeight="1" x14ac:dyDescent="0.2">
      <c r="B212" s="49"/>
      <c r="D212" s="28"/>
      <c r="E212" s="29"/>
      <c r="F212" s="28"/>
      <c r="G212" s="30"/>
      <c r="H212" s="29"/>
      <c r="I212" s="27" t="str">
        <f t="shared" si="122"/>
        <v/>
      </c>
      <c r="J212" s="27"/>
      <c r="K212" s="27" t="str">
        <f t="shared" si="123"/>
        <v/>
      </c>
      <c r="L212" s="27"/>
      <c r="M212" s="25"/>
      <c r="N212" s="25"/>
      <c r="O212" s="27"/>
      <c r="P212" s="25"/>
      <c r="Q212" s="25"/>
      <c r="R212" s="25"/>
      <c r="S212" s="25"/>
      <c r="T212" s="25"/>
      <c r="U212" s="25"/>
      <c r="V212" s="25"/>
      <c r="W212" s="27"/>
      <c r="X212" s="25"/>
      <c r="Y212" s="31"/>
      <c r="Z212" s="31"/>
      <c r="AA212" s="27"/>
      <c r="AB212" s="27"/>
      <c r="AC212" s="26"/>
      <c r="AD212" s="27"/>
    </row>
    <row r="213" spans="2:30" ht="12.75" customHeight="1" x14ac:dyDescent="0.2">
      <c r="B213" s="49"/>
      <c r="D213" s="28"/>
      <c r="E213" s="29"/>
      <c r="F213" s="28"/>
      <c r="G213" s="30"/>
      <c r="H213" s="29"/>
      <c r="I213" s="27" t="str">
        <f t="shared" si="122"/>
        <v/>
      </c>
      <c r="J213" s="27"/>
      <c r="K213" s="27" t="str">
        <f t="shared" si="123"/>
        <v/>
      </c>
      <c r="L213" s="27"/>
      <c r="M213" s="25"/>
      <c r="N213" s="25"/>
      <c r="O213" s="27"/>
      <c r="P213" s="25"/>
      <c r="Q213" s="25"/>
      <c r="R213" s="25"/>
      <c r="S213" s="25"/>
      <c r="T213" s="25"/>
      <c r="U213" s="25"/>
      <c r="V213" s="25"/>
      <c r="W213" s="27"/>
      <c r="X213" s="25"/>
      <c r="Y213" s="31"/>
      <c r="Z213" s="31"/>
      <c r="AA213" s="27"/>
      <c r="AB213" s="27"/>
      <c r="AC213" s="26"/>
      <c r="AD213" s="27"/>
    </row>
    <row r="214" spans="2:30" ht="12.75" customHeight="1" x14ac:dyDescent="0.2">
      <c r="B214" s="49"/>
      <c r="D214" s="28"/>
      <c r="E214" s="29"/>
      <c r="F214" s="28"/>
      <c r="G214" s="30"/>
      <c r="H214" s="29"/>
      <c r="I214" s="27" t="str">
        <f t="shared" si="122"/>
        <v/>
      </c>
      <c r="J214" s="27"/>
      <c r="K214" s="27" t="str">
        <f t="shared" si="123"/>
        <v/>
      </c>
      <c r="L214" s="27"/>
      <c r="M214" s="25"/>
      <c r="N214" s="25"/>
      <c r="O214" s="27"/>
      <c r="P214" s="25"/>
      <c r="Q214" s="25"/>
      <c r="R214" s="25"/>
      <c r="S214" s="25"/>
      <c r="T214" s="25"/>
      <c r="U214" s="25"/>
      <c r="V214" s="25"/>
      <c r="W214" s="27"/>
      <c r="X214" s="25"/>
      <c r="Y214" s="31"/>
      <c r="Z214" s="31"/>
      <c r="AA214" s="27"/>
      <c r="AB214" s="27"/>
      <c r="AC214" s="26"/>
      <c r="AD214" s="27"/>
    </row>
    <row r="215" spans="2:30" ht="12.75" customHeight="1" x14ac:dyDescent="0.2">
      <c r="B215" s="49"/>
      <c r="D215" s="28"/>
      <c r="E215" s="29"/>
      <c r="F215" s="28"/>
      <c r="G215" s="30"/>
      <c r="H215" s="29"/>
      <c r="I215" s="27" t="str">
        <f t="shared" si="122"/>
        <v/>
      </c>
      <c r="J215" s="27"/>
      <c r="K215" s="27" t="str">
        <f t="shared" si="123"/>
        <v/>
      </c>
      <c r="L215" s="27"/>
      <c r="M215" s="25"/>
      <c r="N215" s="25"/>
      <c r="O215" s="27"/>
      <c r="P215" s="25"/>
      <c r="Q215" s="25"/>
      <c r="R215" s="25"/>
      <c r="S215" s="25"/>
      <c r="T215" s="25"/>
      <c r="U215" s="25"/>
      <c r="V215" s="25"/>
      <c r="W215" s="25"/>
      <c r="X215" s="25"/>
      <c r="Y215" s="31"/>
      <c r="Z215" s="31"/>
      <c r="AA215" s="27"/>
      <c r="AB215" s="27"/>
      <c r="AC215" s="26"/>
      <c r="AD215" s="27"/>
    </row>
    <row r="216" spans="2:30" ht="12.75" customHeight="1" x14ac:dyDescent="0.2">
      <c r="B216" s="49"/>
      <c r="D216" s="28"/>
      <c r="E216" s="29"/>
      <c r="F216" s="28"/>
      <c r="G216" s="30"/>
      <c r="H216" s="29"/>
      <c r="I216" s="27" t="str">
        <f t="shared" si="122"/>
        <v/>
      </c>
      <c r="J216" s="27"/>
      <c r="K216" s="27" t="str">
        <f t="shared" si="123"/>
        <v/>
      </c>
      <c r="L216" s="27"/>
      <c r="M216" s="25"/>
      <c r="N216" s="25"/>
      <c r="O216" s="27"/>
      <c r="P216" s="25"/>
      <c r="Q216" s="25"/>
      <c r="R216" s="25"/>
      <c r="S216" s="25"/>
      <c r="T216" s="25"/>
      <c r="U216" s="25"/>
      <c r="V216" s="25"/>
      <c r="W216" s="27"/>
      <c r="X216" s="25"/>
      <c r="Y216" s="31"/>
      <c r="Z216" s="31"/>
      <c r="AA216" s="27"/>
      <c r="AB216" s="27"/>
      <c r="AC216" s="26"/>
      <c r="AD216" s="27"/>
    </row>
    <row r="217" spans="2:30" ht="12.75" customHeight="1" x14ac:dyDescent="0.2">
      <c r="B217" s="49"/>
      <c r="D217" s="28"/>
      <c r="E217" s="29"/>
      <c r="F217" s="28"/>
      <c r="G217" s="30"/>
      <c r="H217" s="29"/>
      <c r="I217" s="27" t="str">
        <f t="shared" si="122"/>
        <v/>
      </c>
      <c r="J217" s="27"/>
      <c r="K217" s="27" t="str">
        <f t="shared" si="123"/>
        <v/>
      </c>
      <c r="L217" s="27"/>
      <c r="M217" s="25"/>
      <c r="N217" s="25"/>
      <c r="O217" s="27"/>
      <c r="P217" s="25"/>
      <c r="Q217" s="25"/>
      <c r="R217" s="25"/>
      <c r="S217" s="25"/>
      <c r="T217" s="25"/>
      <c r="U217" s="25"/>
      <c r="V217" s="25"/>
      <c r="W217" s="27"/>
      <c r="X217" s="25"/>
      <c r="Y217" s="31"/>
      <c r="Z217" s="31"/>
      <c r="AA217" s="27"/>
      <c r="AB217" s="27"/>
      <c r="AC217" s="26"/>
      <c r="AD217" s="27"/>
    </row>
    <row r="218" spans="2:30" ht="12.75" customHeight="1" x14ac:dyDescent="0.2">
      <c r="B218" s="49"/>
      <c r="D218" s="28"/>
      <c r="E218" s="29"/>
      <c r="F218" s="28"/>
      <c r="G218" s="30"/>
      <c r="H218" s="29"/>
      <c r="I218" s="27" t="str">
        <f t="shared" si="122"/>
        <v/>
      </c>
      <c r="J218" s="27"/>
      <c r="K218" s="27" t="str">
        <f t="shared" si="123"/>
        <v/>
      </c>
      <c r="L218" s="27"/>
      <c r="M218" s="25"/>
      <c r="N218" s="25"/>
      <c r="O218" s="27"/>
      <c r="P218" s="25"/>
      <c r="Q218" s="25"/>
      <c r="R218" s="25"/>
      <c r="S218" s="25"/>
      <c r="T218" s="25"/>
      <c r="U218" s="25"/>
      <c r="V218" s="25"/>
      <c r="W218" s="27"/>
      <c r="X218" s="25"/>
      <c r="Y218" s="31"/>
      <c r="Z218" s="31"/>
      <c r="AA218" s="27"/>
      <c r="AB218" s="27"/>
      <c r="AC218" s="26"/>
      <c r="AD218" s="27"/>
    </row>
    <row r="219" spans="2:30" ht="12.75" customHeight="1" x14ac:dyDescent="0.2">
      <c r="B219" s="49"/>
      <c r="D219" s="28"/>
      <c r="E219" s="29"/>
      <c r="F219" s="28"/>
      <c r="G219" s="30"/>
      <c r="H219" s="29"/>
      <c r="I219" s="27" t="str">
        <f t="shared" si="122"/>
        <v/>
      </c>
      <c r="J219" s="27"/>
      <c r="K219" s="27" t="str">
        <f t="shared" si="123"/>
        <v/>
      </c>
      <c r="L219" s="27"/>
      <c r="M219" s="25"/>
      <c r="N219" s="25"/>
      <c r="O219" s="27"/>
      <c r="P219" s="25"/>
      <c r="Q219" s="25"/>
      <c r="R219" s="25"/>
      <c r="S219" s="25"/>
      <c r="T219" s="25"/>
      <c r="U219" s="25"/>
      <c r="V219" s="25"/>
      <c r="W219" s="25"/>
      <c r="X219" s="25"/>
      <c r="Y219" s="31"/>
      <c r="Z219" s="31"/>
      <c r="AA219" s="27"/>
      <c r="AB219" s="27"/>
      <c r="AC219" s="26"/>
      <c r="AD219" s="27"/>
    </row>
    <row r="220" spans="2:30" ht="12.75" customHeight="1" x14ac:dyDescent="0.2">
      <c r="B220" s="49"/>
      <c r="D220" s="28"/>
      <c r="E220" s="29"/>
      <c r="F220" s="28"/>
      <c r="G220" s="30"/>
      <c r="H220" s="29"/>
      <c r="I220" s="27" t="str">
        <f t="shared" si="122"/>
        <v/>
      </c>
      <c r="J220" s="27"/>
      <c r="K220" s="27" t="str">
        <f t="shared" si="123"/>
        <v/>
      </c>
      <c r="L220" s="27"/>
      <c r="M220" s="25"/>
      <c r="N220" s="25"/>
      <c r="O220" s="27"/>
      <c r="P220" s="25"/>
      <c r="Q220" s="25"/>
      <c r="R220" s="25"/>
      <c r="S220" s="25"/>
      <c r="T220" s="25"/>
      <c r="U220" s="25"/>
      <c r="V220" s="25"/>
      <c r="W220" s="25"/>
      <c r="X220" s="25"/>
      <c r="Y220" s="31"/>
      <c r="Z220" s="31"/>
      <c r="AA220" s="27"/>
      <c r="AB220" s="27"/>
      <c r="AC220" s="26"/>
      <c r="AD220" s="27"/>
    </row>
    <row r="221" spans="2:30" ht="12.75" customHeight="1" x14ac:dyDescent="0.2">
      <c r="B221" s="49"/>
      <c r="D221" s="28"/>
      <c r="E221" s="29"/>
      <c r="F221" s="28"/>
      <c r="G221" s="30"/>
      <c r="H221" s="29"/>
      <c r="I221" s="27" t="str">
        <f t="shared" si="122"/>
        <v/>
      </c>
      <c r="J221" s="27"/>
      <c r="K221" s="27" t="str">
        <f t="shared" si="123"/>
        <v/>
      </c>
      <c r="L221" s="27"/>
      <c r="M221" s="25"/>
      <c r="N221" s="25"/>
      <c r="O221" s="27"/>
      <c r="P221" s="25"/>
      <c r="Q221" s="25"/>
      <c r="R221" s="25"/>
      <c r="S221" s="25"/>
      <c r="T221" s="25"/>
      <c r="U221" s="25"/>
      <c r="V221" s="25"/>
      <c r="W221" s="25"/>
      <c r="X221" s="25"/>
      <c r="Y221" s="31"/>
      <c r="Z221" s="31"/>
      <c r="AA221" s="27"/>
      <c r="AB221" s="27"/>
      <c r="AC221" s="26"/>
      <c r="AD221" s="27"/>
    </row>
    <row r="222" spans="2:30" ht="12.75" customHeight="1" x14ac:dyDescent="0.2">
      <c r="B222" s="49"/>
      <c r="D222" s="28"/>
      <c r="E222" s="29"/>
      <c r="F222" s="28"/>
      <c r="G222" s="30"/>
      <c r="H222" s="29"/>
      <c r="I222" s="27" t="str">
        <f t="shared" si="122"/>
        <v/>
      </c>
      <c r="J222" s="27"/>
      <c r="K222" s="27" t="str">
        <f t="shared" si="123"/>
        <v/>
      </c>
      <c r="L222" s="27"/>
      <c r="M222" s="25"/>
      <c r="N222" s="25"/>
      <c r="O222" s="27"/>
      <c r="P222" s="25"/>
      <c r="Q222" s="25"/>
      <c r="R222" s="25"/>
      <c r="S222" s="25"/>
      <c r="T222" s="25"/>
      <c r="U222" s="25"/>
      <c r="V222" s="25"/>
      <c r="W222" s="25"/>
      <c r="X222" s="25"/>
      <c r="Y222" s="31"/>
      <c r="Z222" s="31"/>
      <c r="AA222" s="27"/>
      <c r="AB222" s="27"/>
      <c r="AC222" s="26"/>
      <c r="AD222" s="27"/>
    </row>
    <row r="223" spans="2:30" ht="12.75" customHeight="1" x14ac:dyDescent="0.2">
      <c r="B223" s="49"/>
      <c r="D223" s="28"/>
      <c r="E223" s="29"/>
      <c r="F223" s="28"/>
      <c r="G223" s="30"/>
      <c r="H223" s="29"/>
      <c r="I223" s="27" t="str">
        <f t="shared" si="122"/>
        <v/>
      </c>
      <c r="J223" s="27"/>
      <c r="K223" s="27" t="str">
        <f t="shared" si="123"/>
        <v/>
      </c>
      <c r="L223" s="27"/>
      <c r="M223" s="25"/>
      <c r="N223" s="25"/>
      <c r="O223" s="27"/>
      <c r="P223" s="25"/>
      <c r="Q223" s="25"/>
      <c r="R223" s="25"/>
      <c r="S223" s="25"/>
      <c r="T223" s="25"/>
      <c r="U223" s="25"/>
      <c r="V223" s="25"/>
      <c r="W223" s="25"/>
      <c r="X223" s="25"/>
      <c r="Y223" s="31"/>
      <c r="Z223" s="31"/>
      <c r="AA223" s="27"/>
      <c r="AB223" s="27"/>
      <c r="AC223" s="26"/>
      <c r="AD223" s="27"/>
    </row>
    <row r="224" spans="2:30" ht="12.75" customHeight="1" x14ac:dyDescent="0.2">
      <c r="B224" s="49"/>
      <c r="D224" s="28"/>
      <c r="E224" s="29"/>
      <c r="F224" s="28"/>
      <c r="G224" s="30"/>
      <c r="H224" s="29"/>
      <c r="I224" s="27" t="str">
        <f t="shared" si="122"/>
        <v/>
      </c>
      <c r="J224" s="27"/>
      <c r="K224" s="27" t="str">
        <f t="shared" si="123"/>
        <v/>
      </c>
      <c r="L224" s="27"/>
      <c r="M224" s="25"/>
      <c r="N224" s="25"/>
      <c r="O224" s="27"/>
      <c r="P224" s="25"/>
      <c r="Q224" s="25"/>
      <c r="R224" s="25"/>
      <c r="S224" s="25"/>
      <c r="T224" s="25"/>
      <c r="U224" s="25"/>
      <c r="V224" s="25"/>
      <c r="W224" s="25"/>
      <c r="X224" s="25"/>
      <c r="Y224" s="31"/>
      <c r="Z224" s="31"/>
      <c r="AA224" s="27"/>
      <c r="AB224" s="27"/>
      <c r="AC224" s="26"/>
      <c r="AD224" s="27"/>
    </row>
    <row r="225" spans="2:30" ht="12.75" customHeight="1" x14ac:dyDescent="0.2">
      <c r="B225" s="49"/>
      <c r="D225" s="28"/>
      <c r="E225" s="29"/>
      <c r="F225" s="28"/>
      <c r="G225" s="30"/>
      <c r="H225" s="29"/>
      <c r="I225" s="27" t="str">
        <f t="shared" si="122"/>
        <v/>
      </c>
      <c r="J225" s="27"/>
      <c r="K225" s="27" t="str">
        <f t="shared" si="123"/>
        <v/>
      </c>
      <c r="L225" s="27"/>
      <c r="M225" s="25"/>
      <c r="N225" s="25"/>
      <c r="O225" s="27"/>
      <c r="P225" s="25"/>
      <c r="Q225" s="25"/>
      <c r="R225" s="25"/>
      <c r="S225" s="25"/>
      <c r="T225" s="25"/>
      <c r="U225" s="25"/>
      <c r="V225" s="25"/>
      <c r="W225" s="25"/>
      <c r="X225" s="27"/>
      <c r="Y225" s="31"/>
      <c r="Z225" s="31"/>
      <c r="AA225" s="27"/>
      <c r="AB225" s="27"/>
      <c r="AC225" s="31"/>
      <c r="AD225" s="27"/>
    </row>
    <row r="226" spans="2:30" ht="12.75" customHeight="1" x14ac:dyDescent="0.2">
      <c r="B226" s="49"/>
      <c r="D226" s="28"/>
      <c r="E226" s="29"/>
      <c r="F226" s="28"/>
      <c r="G226" s="30"/>
      <c r="H226" s="29"/>
      <c r="I226" s="27" t="str">
        <f t="shared" si="122"/>
        <v/>
      </c>
      <c r="J226" s="27"/>
      <c r="K226" s="27" t="str">
        <f t="shared" si="123"/>
        <v/>
      </c>
      <c r="L226" s="27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7"/>
      <c r="Y226" s="25"/>
      <c r="Z226" s="25"/>
      <c r="AA226" s="25"/>
      <c r="AB226" s="27"/>
      <c r="AC226" s="26"/>
      <c r="AD226" s="27"/>
    </row>
    <row r="227" spans="2:30" ht="12.75" customHeight="1" x14ac:dyDescent="0.2">
      <c r="B227" s="49"/>
      <c r="D227" s="28"/>
      <c r="E227" s="29"/>
      <c r="F227" s="28"/>
      <c r="G227" s="30"/>
      <c r="H227" s="29"/>
      <c r="I227" s="27" t="str">
        <f t="shared" si="122"/>
        <v/>
      </c>
      <c r="J227" s="27"/>
      <c r="K227" s="27" t="str">
        <f t="shared" si="123"/>
        <v/>
      </c>
      <c r="L227" s="27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7"/>
      <c r="Y227" s="25"/>
      <c r="Z227" s="25"/>
      <c r="AA227" s="25"/>
      <c r="AB227" s="27"/>
      <c r="AC227" s="26"/>
      <c r="AD227" s="27"/>
    </row>
    <row r="228" spans="2:30" ht="12.75" customHeight="1" x14ac:dyDescent="0.2">
      <c r="B228" s="49"/>
      <c r="D228" s="28"/>
      <c r="E228" s="29"/>
      <c r="F228" s="28"/>
      <c r="G228" s="30"/>
      <c r="H228" s="29"/>
      <c r="I228" s="27" t="str">
        <f t="shared" si="122"/>
        <v/>
      </c>
      <c r="J228" s="27"/>
      <c r="K228" s="27" t="str">
        <f t="shared" si="123"/>
        <v/>
      </c>
      <c r="L228" s="27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7"/>
      <c r="Y228" s="25"/>
      <c r="Z228" s="25"/>
      <c r="AA228" s="25"/>
      <c r="AB228" s="27"/>
      <c r="AC228" s="26"/>
      <c r="AD228" s="27"/>
    </row>
    <row r="229" spans="2:30" ht="12.75" customHeight="1" x14ac:dyDescent="0.2">
      <c r="B229" s="49"/>
      <c r="D229" s="28"/>
      <c r="E229" s="29"/>
      <c r="F229" s="28"/>
      <c r="G229" s="30"/>
      <c r="H229" s="29"/>
      <c r="I229" s="27" t="str">
        <f t="shared" si="122"/>
        <v/>
      </c>
      <c r="J229" s="27"/>
      <c r="K229" s="27" t="str">
        <f t="shared" si="123"/>
        <v/>
      </c>
      <c r="L229" s="27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7"/>
      <c r="Y229" s="25"/>
      <c r="Z229" s="25"/>
      <c r="AA229" s="25"/>
      <c r="AB229" s="27"/>
      <c r="AC229" s="26"/>
      <c r="AD229" s="27"/>
    </row>
    <row r="230" spans="2:30" ht="12.75" customHeight="1" x14ac:dyDescent="0.2">
      <c r="B230" s="49"/>
      <c r="D230" s="28"/>
      <c r="E230" s="29"/>
      <c r="F230" s="28"/>
      <c r="G230" s="30"/>
      <c r="H230" s="29"/>
      <c r="I230" s="27" t="str">
        <f t="shared" si="122"/>
        <v/>
      </c>
      <c r="J230" s="27"/>
      <c r="K230" s="27" t="str">
        <f t="shared" si="123"/>
        <v/>
      </c>
      <c r="L230" s="27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7"/>
      <c r="Y230" s="25"/>
      <c r="Z230" s="25"/>
      <c r="AA230" s="25"/>
      <c r="AB230" s="27"/>
      <c r="AC230" s="26"/>
      <c r="AD230" s="27"/>
    </row>
    <row r="231" spans="2:30" ht="12.75" customHeight="1" x14ac:dyDescent="0.2">
      <c r="B231" s="49"/>
      <c r="D231" s="28"/>
      <c r="E231" s="29"/>
      <c r="F231" s="28"/>
      <c r="G231" s="30"/>
      <c r="H231" s="29"/>
      <c r="I231" s="27" t="str">
        <f t="shared" si="122"/>
        <v/>
      </c>
      <c r="J231" s="27"/>
      <c r="K231" s="27" t="str">
        <f t="shared" si="123"/>
        <v/>
      </c>
      <c r="L231" s="27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7"/>
      <c r="AC231" s="26"/>
      <c r="AD231" s="27"/>
    </row>
    <row r="232" spans="2:30" ht="12.75" customHeight="1" x14ac:dyDescent="0.2">
      <c r="B232" s="49"/>
      <c r="D232" s="28"/>
      <c r="E232" s="29"/>
      <c r="F232" s="28"/>
      <c r="G232" s="30"/>
      <c r="H232" s="29"/>
      <c r="I232" s="27" t="str">
        <f t="shared" si="122"/>
        <v/>
      </c>
      <c r="J232" s="27"/>
      <c r="K232" s="27" t="str">
        <f t="shared" si="123"/>
        <v/>
      </c>
      <c r="L232" s="27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7"/>
      <c r="AC232" s="26"/>
      <c r="AD232" s="27"/>
    </row>
    <row r="233" spans="2:30" ht="12.75" customHeight="1" x14ac:dyDescent="0.2">
      <c r="B233" s="49"/>
      <c r="D233" s="28"/>
      <c r="E233" s="29"/>
      <c r="F233" s="28"/>
      <c r="G233" s="30"/>
      <c r="H233" s="32"/>
      <c r="I233" s="27" t="str">
        <f t="shared" si="122"/>
        <v/>
      </c>
      <c r="J233" s="27"/>
      <c r="K233" s="27" t="str">
        <f t="shared" si="123"/>
        <v/>
      </c>
      <c r="L233" s="27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7"/>
      <c r="AC233" s="26"/>
      <c r="AD233" s="27"/>
    </row>
    <row r="234" spans="2:30" ht="12.75" customHeight="1" x14ac:dyDescent="0.2">
      <c r="B234" s="49"/>
      <c r="D234" s="28"/>
      <c r="E234" s="29"/>
      <c r="F234" s="28"/>
      <c r="G234" s="30"/>
      <c r="H234" s="32"/>
      <c r="I234" s="27" t="str">
        <f t="shared" si="122"/>
        <v/>
      </c>
      <c r="J234" s="27"/>
      <c r="K234" s="27" t="str">
        <f t="shared" si="123"/>
        <v/>
      </c>
      <c r="L234" s="27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7"/>
      <c r="AC234" s="26"/>
      <c r="AD234" s="27"/>
    </row>
    <row r="235" spans="2:30" ht="12.75" customHeight="1" x14ac:dyDescent="0.2">
      <c r="B235" s="49"/>
      <c r="D235" s="28"/>
      <c r="E235" s="29"/>
      <c r="F235" s="28"/>
      <c r="G235" s="30"/>
      <c r="H235" s="32"/>
      <c r="I235" s="27" t="str">
        <f t="shared" si="122"/>
        <v/>
      </c>
      <c r="J235" s="27"/>
      <c r="K235" s="27" t="str">
        <f t="shared" si="123"/>
        <v/>
      </c>
      <c r="L235" s="27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7"/>
      <c r="AC235" s="26"/>
      <c r="AD235" s="27"/>
    </row>
    <row r="236" spans="2:30" ht="12.75" customHeight="1" x14ac:dyDescent="0.2">
      <c r="B236" s="49"/>
      <c r="D236" s="28"/>
      <c r="E236" s="29"/>
      <c r="F236" s="28"/>
      <c r="G236" s="30"/>
      <c r="H236" s="29"/>
      <c r="I236" s="27" t="str">
        <f t="shared" si="122"/>
        <v/>
      </c>
      <c r="J236" s="27"/>
      <c r="K236" s="27" t="str">
        <f t="shared" si="123"/>
        <v/>
      </c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31"/>
      <c r="Z236" s="25"/>
      <c r="AA236" s="25"/>
      <c r="AB236" s="27"/>
      <c r="AC236" s="26"/>
      <c r="AD236" s="27"/>
    </row>
    <row r="237" spans="2:30" ht="12.75" customHeight="1" x14ac:dyDescent="0.2">
      <c r="B237" s="49"/>
      <c r="D237" s="28"/>
      <c r="E237" s="29"/>
      <c r="F237" s="28"/>
      <c r="G237" s="30"/>
      <c r="H237" s="29"/>
      <c r="I237" s="27" t="str">
        <f t="shared" si="122"/>
        <v/>
      </c>
      <c r="J237" s="27"/>
      <c r="K237" s="27" t="str">
        <f t="shared" si="123"/>
        <v/>
      </c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31"/>
      <c r="Z237" s="25"/>
      <c r="AA237" s="25"/>
      <c r="AB237" s="27"/>
      <c r="AC237" s="26"/>
      <c r="AD237" s="27"/>
    </row>
    <row r="238" spans="2:30" ht="12.75" customHeight="1" x14ac:dyDescent="0.2">
      <c r="B238" s="49"/>
      <c r="D238" s="28"/>
      <c r="E238" s="29"/>
      <c r="F238" s="28"/>
      <c r="G238" s="30"/>
      <c r="H238" s="29"/>
      <c r="I238" s="27" t="str">
        <f t="shared" si="122"/>
        <v/>
      </c>
      <c r="J238" s="27"/>
      <c r="K238" s="27" t="str">
        <f t="shared" si="123"/>
        <v/>
      </c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31"/>
      <c r="Z238" s="25"/>
      <c r="AA238" s="25"/>
      <c r="AB238" s="27"/>
      <c r="AC238" s="26"/>
      <c r="AD238" s="27"/>
    </row>
    <row r="239" spans="2:30" ht="12.75" customHeight="1" x14ac:dyDescent="0.2">
      <c r="B239" s="49"/>
      <c r="D239" s="28"/>
      <c r="E239" s="29"/>
      <c r="F239" s="28"/>
      <c r="G239" s="30"/>
      <c r="H239" s="29"/>
      <c r="I239" s="27" t="str">
        <f t="shared" si="122"/>
        <v/>
      </c>
      <c r="J239" s="27"/>
      <c r="K239" s="27" t="str">
        <f t="shared" si="123"/>
        <v/>
      </c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31"/>
      <c r="Z239" s="25"/>
      <c r="AA239" s="25"/>
      <c r="AB239" s="27"/>
      <c r="AC239" s="26"/>
      <c r="AD239" s="27"/>
    </row>
    <row r="240" spans="2:30" ht="12.75" customHeight="1" x14ac:dyDescent="0.2">
      <c r="B240" s="49"/>
      <c r="D240" s="28"/>
      <c r="E240" s="29"/>
      <c r="F240" s="28"/>
      <c r="G240" s="30"/>
      <c r="H240" s="29"/>
      <c r="I240" s="27" t="str">
        <f t="shared" si="122"/>
        <v/>
      </c>
      <c r="J240" s="27"/>
      <c r="K240" s="27" t="str">
        <f t="shared" si="123"/>
        <v/>
      </c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31"/>
      <c r="Z240" s="25"/>
      <c r="AA240" s="25"/>
      <c r="AB240" s="27"/>
      <c r="AC240" s="26"/>
      <c r="AD240" s="27"/>
    </row>
    <row r="241" spans="2:30" ht="12.75" customHeight="1" x14ac:dyDescent="0.2">
      <c r="B241" s="49"/>
      <c r="D241" s="28"/>
      <c r="E241" s="29"/>
      <c r="F241" s="28"/>
      <c r="G241" s="30"/>
      <c r="H241" s="29"/>
      <c r="I241" s="27" t="str">
        <f t="shared" si="122"/>
        <v/>
      </c>
      <c r="J241" s="27"/>
      <c r="K241" s="27" t="str">
        <f t="shared" si="123"/>
        <v/>
      </c>
      <c r="L241" s="27"/>
      <c r="M241" s="25"/>
      <c r="N241" s="25"/>
      <c r="O241" s="27"/>
      <c r="P241" s="25"/>
      <c r="Q241" s="25"/>
      <c r="R241" s="25"/>
      <c r="S241" s="25"/>
      <c r="T241" s="25"/>
      <c r="U241" s="25"/>
      <c r="V241" s="25"/>
      <c r="W241" s="25"/>
      <c r="X241" s="25"/>
      <c r="Y241" s="31"/>
      <c r="Z241" s="31"/>
      <c r="AA241" s="27"/>
      <c r="AB241" s="27"/>
      <c r="AC241" s="26"/>
      <c r="AD241" s="27"/>
    </row>
    <row r="242" spans="2:30" ht="12.75" customHeight="1" x14ac:dyDescent="0.2">
      <c r="B242" s="49"/>
      <c r="D242" s="28"/>
      <c r="E242" s="29"/>
      <c r="F242" s="28"/>
      <c r="G242" s="30"/>
      <c r="H242" s="29"/>
      <c r="I242" s="27" t="str">
        <f t="shared" si="122"/>
        <v/>
      </c>
      <c r="J242" s="27"/>
      <c r="K242" s="27" t="str">
        <f t="shared" si="123"/>
        <v/>
      </c>
      <c r="L242" s="27"/>
      <c r="M242" s="25"/>
      <c r="N242" s="25"/>
      <c r="O242" s="27"/>
      <c r="P242" s="25"/>
      <c r="Q242" s="25"/>
      <c r="R242" s="25"/>
      <c r="S242" s="25"/>
      <c r="T242" s="25"/>
      <c r="U242" s="25"/>
      <c r="V242" s="25"/>
      <c r="W242" s="25"/>
      <c r="X242" s="25"/>
      <c r="Y242" s="31"/>
      <c r="Z242" s="31"/>
      <c r="AA242" s="27"/>
      <c r="AB242" s="27"/>
      <c r="AC242" s="26"/>
      <c r="AD242" s="27"/>
    </row>
    <row r="243" spans="2:30" ht="12.75" customHeight="1" x14ac:dyDescent="0.2">
      <c r="B243" s="49"/>
      <c r="D243" s="28"/>
      <c r="E243" s="29"/>
      <c r="F243" s="28"/>
      <c r="G243" s="30"/>
      <c r="H243" s="29"/>
      <c r="I243" s="27" t="str">
        <f t="shared" si="122"/>
        <v/>
      </c>
      <c r="J243" s="27"/>
      <c r="K243" s="27" t="str">
        <f t="shared" si="123"/>
        <v/>
      </c>
      <c r="L243" s="27"/>
      <c r="M243" s="25"/>
      <c r="N243" s="25"/>
      <c r="O243" s="27"/>
      <c r="P243" s="25"/>
      <c r="Q243" s="25"/>
      <c r="R243" s="25"/>
      <c r="S243" s="25"/>
      <c r="T243" s="25"/>
      <c r="U243" s="25"/>
      <c r="V243" s="25"/>
      <c r="W243" s="25"/>
      <c r="X243" s="25"/>
      <c r="Y243" s="31"/>
      <c r="Z243" s="31"/>
      <c r="AA243" s="27"/>
      <c r="AB243" s="27"/>
      <c r="AC243" s="26"/>
      <c r="AD243" s="27"/>
    </row>
    <row r="244" spans="2:30" ht="12.75" customHeight="1" x14ac:dyDescent="0.2">
      <c r="B244" s="49"/>
      <c r="D244" s="28"/>
      <c r="E244" s="29"/>
      <c r="F244" s="28"/>
      <c r="G244" s="30"/>
      <c r="H244" s="29"/>
      <c r="I244" s="27" t="str">
        <f t="shared" si="122"/>
        <v/>
      </c>
      <c r="J244" s="27"/>
      <c r="K244" s="27" t="str">
        <f t="shared" si="123"/>
        <v/>
      </c>
      <c r="L244" s="27"/>
      <c r="M244" s="25"/>
      <c r="N244" s="25"/>
      <c r="O244" s="27"/>
      <c r="P244" s="25"/>
      <c r="Q244" s="25"/>
      <c r="R244" s="25"/>
      <c r="S244" s="25"/>
      <c r="T244" s="25"/>
      <c r="U244" s="25"/>
      <c r="V244" s="25"/>
      <c r="W244" s="25"/>
      <c r="X244" s="25"/>
      <c r="Y244" s="31"/>
      <c r="Z244" s="31"/>
      <c r="AA244" s="27"/>
      <c r="AB244" s="27"/>
      <c r="AC244" s="26"/>
      <c r="AD244" s="27"/>
    </row>
    <row r="245" spans="2:30" ht="12.75" customHeight="1" x14ac:dyDescent="0.2">
      <c r="B245" s="49"/>
      <c r="D245" s="33"/>
      <c r="E245" s="32"/>
      <c r="F245" s="33"/>
      <c r="G245" s="34"/>
      <c r="H245" s="32"/>
      <c r="I245" s="35" t="str">
        <f t="shared" si="122"/>
        <v/>
      </c>
      <c r="J245" s="35"/>
      <c r="K245" s="35" t="str">
        <f t="shared" si="123"/>
        <v/>
      </c>
      <c r="L245" s="35"/>
      <c r="M245" s="35"/>
      <c r="N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6"/>
      <c r="Z245" s="36"/>
      <c r="AA245" s="35"/>
      <c r="AB245" s="35"/>
      <c r="AC245" s="36"/>
      <c r="AD245" s="35"/>
    </row>
    <row r="246" spans="2:30" ht="12.75" customHeight="1" x14ac:dyDescent="0.2">
      <c r="B246" s="49"/>
      <c r="D246" s="33"/>
      <c r="E246" s="32"/>
      <c r="F246" s="33"/>
      <c r="G246" s="34"/>
      <c r="H246" s="32"/>
      <c r="I246" s="35" t="str">
        <f t="shared" si="122"/>
        <v/>
      </c>
      <c r="J246" s="35"/>
      <c r="K246" s="35" t="str">
        <f t="shared" si="123"/>
        <v/>
      </c>
      <c r="L246" s="35"/>
      <c r="M246" s="35"/>
      <c r="N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6"/>
      <c r="Z246" s="36"/>
      <c r="AA246" s="35"/>
      <c r="AB246" s="35"/>
      <c r="AC246" s="36"/>
      <c r="AD246" s="35"/>
    </row>
    <row r="247" spans="2:30" ht="12.75" customHeight="1" x14ac:dyDescent="0.2">
      <c r="B247" s="49"/>
      <c r="D247" s="33"/>
      <c r="E247" s="32"/>
      <c r="F247" s="33"/>
      <c r="G247" s="34"/>
      <c r="H247" s="32"/>
      <c r="I247" s="35" t="str">
        <f t="shared" si="122"/>
        <v/>
      </c>
      <c r="J247" s="35"/>
      <c r="K247" s="35" t="str">
        <f t="shared" si="123"/>
        <v/>
      </c>
      <c r="L247" s="35"/>
      <c r="M247" s="35"/>
      <c r="N247" s="35"/>
      <c r="O247" s="35"/>
      <c r="P247" s="35"/>
      <c r="Q247" s="35"/>
      <c r="R247" s="35"/>
      <c r="S247" s="35"/>
      <c r="T247" s="35"/>
      <c r="U247" s="35"/>
      <c r="V247" s="35"/>
      <c r="W247" s="35"/>
      <c r="X247" s="35"/>
      <c r="Y247" s="36"/>
      <c r="Z247" s="36"/>
      <c r="AA247" s="35"/>
      <c r="AB247" s="35"/>
      <c r="AC247" s="36"/>
      <c r="AD247" s="35"/>
    </row>
    <row r="248" spans="2:30" ht="12.75" customHeight="1" thickBot="1" x14ac:dyDescent="0.25">
      <c r="B248" s="50"/>
      <c r="D248" s="37"/>
      <c r="E248" s="32"/>
      <c r="F248" s="38"/>
      <c r="G248" s="34"/>
      <c r="H248" s="32"/>
      <c r="I248" s="32" t="str">
        <f t="shared" si="122"/>
        <v/>
      </c>
      <c r="J248" s="35"/>
      <c r="K248" s="35" t="str">
        <f t="shared" si="123"/>
        <v/>
      </c>
      <c r="L248" s="35"/>
      <c r="M248" s="35"/>
      <c r="N248" s="35"/>
      <c r="O248" s="35"/>
      <c r="P248" s="35"/>
      <c r="Q248" s="35"/>
      <c r="R248" s="35"/>
      <c r="S248" s="35"/>
      <c r="T248" s="35"/>
      <c r="U248" s="35"/>
      <c r="V248" s="35"/>
      <c r="W248" s="35"/>
      <c r="X248" s="35"/>
      <c r="Y248" s="36"/>
      <c r="Z248" s="36"/>
      <c r="AA248" s="35"/>
      <c r="AB248" s="35"/>
      <c r="AC248" s="36"/>
      <c r="AD248" s="35"/>
    </row>
    <row r="249" spans="2:30" ht="12.75" customHeight="1" thickBot="1" x14ac:dyDescent="0.25">
      <c r="D249" s="55" t="s">
        <v>4</v>
      </c>
      <c r="E249" s="56"/>
      <c r="F249" s="56"/>
      <c r="G249" s="56"/>
      <c r="H249" s="56"/>
      <c r="I249" s="56"/>
      <c r="J249" s="56"/>
      <c r="K249" s="56"/>
      <c r="L249" s="57"/>
      <c r="M249" s="39" t="str">
        <f>IF(M172="","",IF(M189="","",IF(SUM(M190:M248)&lt;&gt;0,SUM(M190:M248),"")))</f>
        <v/>
      </c>
      <c r="N249" s="39" t="str">
        <f t="shared" ref="N249" si="124">IF(N172="","",IF(N189="","",IF(SUM(N190:N248)&lt;&gt;0,SUM(N190:N248),"")))</f>
        <v/>
      </c>
      <c r="O249" s="39" t="str">
        <f t="shared" ref="O249" si="125">IF(O172="","",IF(O189="","",IF(SUM(O190:O248)&lt;&gt;0,SUM(O190:O248),"")))</f>
        <v/>
      </c>
      <c r="P249" s="39" t="str">
        <f t="shared" ref="P249" si="126">IF(P172="","",IF(P189="","",IF(SUM(P190:P248)&lt;&gt;0,SUM(P190:P248),"")))</f>
        <v/>
      </c>
      <c r="Q249" s="39" t="str">
        <f t="shared" ref="Q249" si="127">IF(Q172="","",IF(Q189="","",IF(SUM(Q190:Q248)&lt;&gt;0,SUM(Q190:Q248),"")))</f>
        <v/>
      </c>
      <c r="R249" s="39" t="str">
        <f t="shared" ref="R249" si="128">IF(R172="","",IF(R189="","",IF(SUM(R190:R248)&lt;&gt;0,SUM(R190:R248),"")))</f>
        <v/>
      </c>
      <c r="S249" s="39" t="str">
        <f t="shared" ref="S249" si="129">IF(S172="","",IF(S189="","",IF(SUM(S190:S248)&lt;&gt;0,SUM(S190:S248),"")))</f>
        <v/>
      </c>
      <c r="T249" s="39" t="str">
        <f t="shared" ref="T249" si="130">IF(T172="","",IF(T189="","",IF(SUM(T190:T248)&lt;&gt;0,SUM(T190:T248),"")))</f>
        <v/>
      </c>
      <c r="U249" s="39" t="str">
        <f t="shared" ref="U249" si="131">IF(U172="","",IF(U189="","",IF(SUM(U190:U248)&lt;&gt;0,SUM(U190:U248),"")))</f>
        <v/>
      </c>
      <c r="V249" s="39" t="str">
        <f t="shared" ref="V249" si="132">IF(V172="","",IF(V189="","",IF(SUM(V190:V248)&lt;&gt;0,SUM(V190:V248),"")))</f>
        <v/>
      </c>
      <c r="W249" s="39" t="str">
        <f t="shared" ref="W249" si="133">IF(W172="","",IF(W189="","",IF(SUM(W190:W248)&lt;&gt;0,SUM(W190:W248),"")))</f>
        <v/>
      </c>
      <c r="X249" s="39" t="str">
        <f t="shared" ref="X249" si="134">IF(X172="","",IF(X189="","",IF(SUM(X190:X248)&lt;&gt;0,SUM(X190:X248),"")))</f>
        <v/>
      </c>
      <c r="Y249" s="39" t="str">
        <f t="shared" ref="Y249" si="135">IF(Y172="","",IF(Y189="","",IF(SUM(Y190:Y248)&lt;&gt;0,SUM(Y190:Y248),"")))</f>
        <v/>
      </c>
      <c r="Z249" s="39" t="str">
        <f t="shared" ref="Z249" si="136">IF(Z172="","",IF(Z189="","",IF(SUM(Z190:Z248)&lt;&gt;0,SUM(Z190:Z248),"")))</f>
        <v/>
      </c>
      <c r="AA249" s="39" t="str">
        <f t="shared" ref="AA249" si="137">IF(AA172="","",IF(AA189="","",IF(SUM(AA190:AA248)&lt;&gt;0,SUM(AA190:AA248),"")))</f>
        <v/>
      </c>
      <c r="AB249" s="39" t="str">
        <f t="shared" ref="AB249" si="138">IF(AB172="","",IF(AB189="","",IF(SUM(AB190:AB248)&lt;&gt;0,SUM(AB190:AB248),"")))</f>
        <v/>
      </c>
      <c r="AC249" s="39" t="str">
        <f t="shared" ref="AC249" si="139">IF(AC172="","",IF(AC189="","",IF(SUM(AC190:AC248)&lt;&gt;0,SUM(AC190:AC248),"")))</f>
        <v/>
      </c>
      <c r="AD249" s="39" t="str">
        <f t="shared" ref="AD249" si="140">IF(AD172="","",IF(AD189="","",IF(SUM(AD190:AD248)&lt;&gt;0,SUM(AD190:AD248),"")))</f>
        <v/>
      </c>
    </row>
    <row r="250" spans="2:30" ht="12.75" customHeight="1" x14ac:dyDescent="0.2">
      <c r="B250" s="6" t="s">
        <v>19</v>
      </c>
      <c r="D250" s="58" t="s">
        <v>5</v>
      </c>
      <c r="E250" s="59"/>
      <c r="F250" s="59"/>
      <c r="G250" s="59"/>
      <c r="H250" s="59"/>
      <c r="I250" s="59"/>
      <c r="J250" s="59"/>
      <c r="K250" s="59"/>
      <c r="L250" s="60"/>
      <c r="M250" s="40" t="str">
        <f>IF(M172="","",IF(M189="",IF(SUM(COUNTIF(M190:M248,"LS")+COUNTIF(M190:M248,"LUMP"))&gt;0,"LS",""),IF(M249&lt;&gt;"",ROUNDUP(M249,0),"")))</f>
        <v/>
      </c>
      <c r="N250" s="40" t="str">
        <f t="shared" ref="N250" si="141">IF(N172="","",IF(N189="",IF(SUM(COUNTIF(N190:N248,"LS")+COUNTIF(N190:N248,"LUMP"))&gt;0,"LS",""),IF(N249&lt;&gt;"",ROUNDUP(N249,0),"")))</f>
        <v/>
      </c>
      <c r="O250" s="40" t="str">
        <f t="shared" ref="O250" si="142">IF(O172="","",IF(O189="",IF(SUM(COUNTIF(O190:O248,"LS")+COUNTIF(O190:O248,"LUMP"))&gt;0,"LS",""),IF(O249&lt;&gt;"",ROUNDUP(O249,0),"")))</f>
        <v/>
      </c>
      <c r="P250" s="40" t="str">
        <f t="shared" ref="P250" si="143">IF(P172="","",IF(P189="",IF(SUM(COUNTIF(P190:P248,"LS")+COUNTIF(P190:P248,"LUMP"))&gt;0,"LS",""),IF(P249&lt;&gt;"",ROUNDUP(P249,0),"")))</f>
        <v/>
      </c>
      <c r="Q250" s="40" t="str">
        <f t="shared" ref="Q250" si="144">IF(Q172="","",IF(Q189="",IF(SUM(COUNTIF(Q190:Q248,"LS")+COUNTIF(Q190:Q248,"LUMP"))&gt;0,"LS",""),IF(Q249&lt;&gt;"",ROUNDUP(Q249,0),"")))</f>
        <v/>
      </c>
      <c r="R250" s="40" t="str">
        <f t="shared" ref="R250" si="145">IF(R172="","",IF(R189="",IF(SUM(COUNTIF(R190:R248,"LS")+COUNTIF(R190:R248,"LUMP"))&gt;0,"LS",""),IF(R249&lt;&gt;"",ROUNDUP(R249,0),"")))</f>
        <v/>
      </c>
      <c r="S250" s="40" t="str">
        <f t="shared" ref="S250" si="146">IF(S172="","",IF(S189="",IF(SUM(COUNTIF(S190:S248,"LS")+COUNTIF(S190:S248,"LUMP"))&gt;0,"LS",""),IF(S249&lt;&gt;"",ROUNDUP(S249,0),"")))</f>
        <v/>
      </c>
      <c r="T250" s="40" t="str">
        <f t="shared" ref="T250" si="147">IF(T172="","",IF(T189="",IF(SUM(COUNTIF(T190:T248,"LS")+COUNTIF(T190:T248,"LUMP"))&gt;0,"LS",""),IF(T249&lt;&gt;"",ROUNDUP(T249,0),"")))</f>
        <v/>
      </c>
      <c r="U250" s="40" t="str">
        <f t="shared" ref="U250" si="148">IF(U172="","",IF(U189="",IF(SUM(COUNTIF(U190:U248,"LS")+COUNTIF(U190:U248,"LUMP"))&gt;0,"LS",""),IF(U249&lt;&gt;"",ROUNDUP(U249,0),"")))</f>
        <v/>
      </c>
      <c r="V250" s="40" t="str">
        <f t="shared" ref="V250" si="149">IF(V172="","",IF(V189="",IF(SUM(COUNTIF(V190:V248,"LS")+COUNTIF(V190:V248,"LUMP"))&gt;0,"LS",""),IF(V249&lt;&gt;"",ROUNDUP(V249,0),"")))</f>
        <v/>
      </c>
      <c r="W250" s="40" t="str">
        <f t="shared" ref="W250" si="150">IF(W172="","",IF(W189="",IF(SUM(COUNTIF(W190:W248,"LS")+COUNTIF(W190:W248,"LUMP"))&gt;0,"LS",""),IF(W249&lt;&gt;"",ROUNDUP(W249,0),"")))</f>
        <v/>
      </c>
      <c r="X250" s="40" t="str">
        <f t="shared" ref="X250" si="151">IF(X172="","",IF(X189="",IF(SUM(COUNTIF(X190:X248,"LS")+COUNTIF(X190:X248,"LUMP"))&gt;0,"LS",""),IF(X249&lt;&gt;"",ROUNDUP(X249,0),"")))</f>
        <v/>
      </c>
      <c r="Y250" s="40" t="str">
        <f t="shared" ref="Y250" si="152">IF(Y172="","",IF(Y189="",IF(SUM(COUNTIF(Y190:Y248,"LS")+COUNTIF(Y190:Y248,"LUMP"))&gt;0,"LS",""),IF(Y249&lt;&gt;"",ROUNDUP(Y249,0),"")))</f>
        <v/>
      </c>
      <c r="Z250" s="40" t="str">
        <f t="shared" ref="Z250" si="153">IF(Z172="","",IF(Z189="",IF(SUM(COUNTIF(Z190:Z248,"LS")+COUNTIF(Z190:Z248,"LUMP"))&gt;0,"LS",""),IF(Z249&lt;&gt;"",ROUNDUP(Z249,0),"")))</f>
        <v/>
      </c>
      <c r="AA250" s="40" t="str">
        <f t="shared" ref="AA250" si="154">IF(AA172="","",IF(AA189="",IF(SUM(COUNTIF(AA190:AA248,"LS")+COUNTIF(AA190:AA248,"LUMP"))&gt;0,"LS",""),IF(AA249&lt;&gt;"",ROUNDUP(AA249,0),"")))</f>
        <v/>
      </c>
      <c r="AB250" s="40" t="str">
        <f t="shared" ref="AB250" si="155">IF(AB172="","",IF(AB189="",IF(SUM(COUNTIF(AB190:AB248,"LS")+COUNTIF(AB190:AB248,"LUMP"))&gt;0,"LS",""),IF(AB249&lt;&gt;"",ROUNDUP(AB249,0),"")))</f>
        <v/>
      </c>
      <c r="AC250" s="40" t="str">
        <f t="shared" ref="AC250" si="156">IF(AC172="","",IF(AC189="",IF(SUM(COUNTIF(AC190:AC248,"LS")+COUNTIF(AC190:AC248,"LUMP"))&gt;0,"LS",""),IF(AC249&lt;&gt;"",ROUNDUP(AC249,0),"")))</f>
        <v/>
      </c>
      <c r="AD250" s="40" t="str">
        <f t="shared" ref="AD250" si="157">IF(AD172="","",IF(AD189="",IF(SUM(COUNTIF(AD190:AD248,"LS")+COUNTIF(AD190:AD248,"LUMP"))&gt;0,"LS",""),IF(AD249&lt;&gt;"",ROUNDUP(AD249,0),"")))</f>
        <v/>
      </c>
    </row>
    <row r="251" spans="2:30" ht="12.75" customHeight="1" thickBot="1" x14ac:dyDescent="0.25"/>
    <row r="252" spans="2:30" ht="12.75" customHeight="1" thickBot="1" x14ac:dyDescent="0.25">
      <c r="B252" s="46" t="s">
        <v>17</v>
      </c>
      <c r="D252" s="71">
        <f>D171+1</f>
        <v>4</v>
      </c>
      <c r="E252" s="71"/>
      <c r="F252" s="71"/>
      <c r="G252" s="71"/>
      <c r="H252" s="71"/>
      <c r="I252" s="71"/>
      <c r="J252" s="71"/>
      <c r="K252" s="71"/>
      <c r="L252" s="71"/>
      <c r="M252" s="71"/>
      <c r="N252" s="71"/>
      <c r="O252" s="71"/>
      <c r="P252" s="71"/>
      <c r="Q252" s="71"/>
      <c r="R252" s="71"/>
      <c r="S252" s="71"/>
      <c r="T252" s="71"/>
      <c r="U252" s="71"/>
      <c r="V252" s="71"/>
      <c r="W252" s="71"/>
      <c r="X252" s="71"/>
      <c r="Y252" s="71"/>
      <c r="Z252" s="71"/>
      <c r="AA252" s="71"/>
      <c r="AB252" s="71"/>
      <c r="AC252" s="71"/>
      <c r="AD252" s="71"/>
    </row>
    <row r="253" spans="2:30" ht="12.75" customHeight="1" thickBot="1" x14ac:dyDescent="0.25">
      <c r="B253" s="47"/>
      <c r="D253" s="11"/>
      <c r="E253" s="11"/>
      <c r="F253" s="11"/>
      <c r="G253" s="11"/>
      <c r="H253" s="11"/>
      <c r="I253" s="12"/>
      <c r="J253" s="12"/>
      <c r="K253" s="12"/>
      <c r="L253" s="13" t="s">
        <v>15</v>
      </c>
      <c r="M253" s="45"/>
      <c r="N253" s="45"/>
      <c r="O253" s="45"/>
      <c r="P253" s="45"/>
      <c r="Q253" s="45"/>
      <c r="R253" s="45"/>
      <c r="S253" s="45"/>
      <c r="T253" s="45"/>
      <c r="U253" s="45"/>
      <c r="V253" s="45"/>
      <c r="W253" s="45"/>
      <c r="X253" s="45"/>
      <c r="Y253" s="45"/>
      <c r="Z253" s="45"/>
      <c r="AA253" s="45"/>
      <c r="AB253" s="45"/>
      <c r="AC253" s="45"/>
      <c r="AD253" s="45"/>
    </row>
    <row r="254" spans="2:30" ht="12.75" customHeight="1" x14ac:dyDescent="0.2">
      <c r="D254" s="11"/>
      <c r="E254" s="11"/>
      <c r="F254" s="11"/>
      <c r="G254" s="11"/>
      <c r="H254" s="11"/>
      <c r="I254" s="12"/>
      <c r="J254" s="12"/>
      <c r="K254" s="12"/>
      <c r="L254" s="13" t="s">
        <v>16</v>
      </c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</row>
    <row r="255" spans="2:30" ht="12.75" customHeight="1" x14ac:dyDescent="0.2">
      <c r="D255" s="12"/>
      <c r="E255" s="12"/>
      <c r="F255" s="1"/>
      <c r="G255" s="16"/>
      <c r="H255" s="12"/>
      <c r="I255" s="11"/>
      <c r="J255" s="12"/>
      <c r="K255" s="12"/>
      <c r="L255" s="13" t="s">
        <v>7</v>
      </c>
      <c r="M255" s="14"/>
      <c r="N255" s="14"/>
      <c r="O255" s="14"/>
      <c r="P255" s="14"/>
      <c r="Q255" s="14"/>
      <c r="R255" s="14"/>
      <c r="S255" s="14"/>
      <c r="T255" s="1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</row>
    <row r="256" spans="2:30" ht="12.75" customHeight="1" thickBot="1" x14ac:dyDescent="0.25">
      <c r="D256" s="12"/>
      <c r="E256" s="12"/>
      <c r="F256" s="1"/>
      <c r="G256" s="16"/>
      <c r="H256" s="12"/>
      <c r="I256" s="11"/>
      <c r="J256" s="12"/>
      <c r="K256" s="12"/>
      <c r="L256" s="13" t="s">
        <v>8</v>
      </c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  <c r="AA256" s="17"/>
      <c r="AB256" s="17"/>
      <c r="AC256" s="17"/>
      <c r="AD256" s="17"/>
    </row>
    <row r="257" spans="2:30" ht="12.75" customHeight="1" x14ac:dyDescent="0.2">
      <c r="B257" s="72" t="s">
        <v>18</v>
      </c>
      <c r="D257" s="61" t="s">
        <v>2</v>
      </c>
      <c r="E257" s="62"/>
      <c r="F257" s="63"/>
      <c r="G257" s="67" t="s">
        <v>9</v>
      </c>
      <c r="H257" s="69" t="s">
        <v>0</v>
      </c>
      <c r="I257" s="69" t="s">
        <v>10</v>
      </c>
      <c r="J257" s="69" t="s">
        <v>30</v>
      </c>
      <c r="K257" s="69" t="s">
        <v>29</v>
      </c>
      <c r="L257" s="69" t="s">
        <v>3</v>
      </c>
      <c r="M257" s="18" t="str">
        <f t="shared" ref="M257:AD257" si="158">IF(OR(TRIM(M253)=0,TRIM(M253)=""),"",IF(IFERROR(TRIM(INDEX(QryItemNamed,MATCH(TRIM(M253),ITEM,0),2)),"")="Y","SPECIAL",LEFT(IFERROR(TRIM(INDEX(ITEM,MATCH(TRIM(M253),ITEM,0))),""),3)))</f>
        <v/>
      </c>
      <c r="N257" s="18" t="str">
        <f t="shared" si="158"/>
        <v/>
      </c>
      <c r="O257" s="18" t="str">
        <f t="shared" si="158"/>
        <v/>
      </c>
      <c r="P257" s="18" t="str">
        <f t="shared" si="158"/>
        <v/>
      </c>
      <c r="Q257" s="18" t="str">
        <f t="shared" si="158"/>
        <v/>
      </c>
      <c r="R257" s="18" t="str">
        <f t="shared" si="158"/>
        <v/>
      </c>
      <c r="S257" s="18" t="str">
        <f t="shared" si="158"/>
        <v/>
      </c>
      <c r="T257" s="18" t="str">
        <f t="shared" si="158"/>
        <v/>
      </c>
      <c r="U257" s="18" t="str">
        <f t="shared" si="158"/>
        <v/>
      </c>
      <c r="V257" s="18" t="str">
        <f t="shared" si="158"/>
        <v/>
      </c>
      <c r="W257" s="18" t="str">
        <f t="shared" si="158"/>
        <v/>
      </c>
      <c r="X257" s="18" t="str">
        <f t="shared" si="158"/>
        <v/>
      </c>
      <c r="Y257" s="18" t="str">
        <f t="shared" si="158"/>
        <v/>
      </c>
      <c r="Z257" s="18" t="str">
        <f t="shared" si="158"/>
        <v/>
      </c>
      <c r="AA257" s="18" t="str">
        <f t="shared" si="158"/>
        <v/>
      </c>
      <c r="AB257" s="18" t="str">
        <f t="shared" si="158"/>
        <v/>
      </c>
      <c r="AC257" s="18" t="str">
        <f t="shared" si="158"/>
        <v/>
      </c>
      <c r="AD257" s="18" t="str">
        <f t="shared" si="158"/>
        <v/>
      </c>
    </row>
    <row r="258" spans="2:30" ht="12.75" customHeight="1" x14ac:dyDescent="0.2">
      <c r="B258" s="73"/>
      <c r="D258" s="64"/>
      <c r="E258" s="65"/>
      <c r="F258" s="66"/>
      <c r="G258" s="68"/>
      <c r="H258" s="70"/>
      <c r="I258" s="70"/>
      <c r="J258" s="70"/>
      <c r="K258" s="70"/>
      <c r="L258" s="70"/>
      <c r="M258" s="51" t="str">
        <f t="shared" ref="M258:AD258" si="159">IF(OR(TRIM(M253)=0,TRIM(M253)=""),IF(M254="","",M254),IF(IFERROR(TRIM(INDEX(QryItemNamed,MATCH(TRIM(M253),ITEM,0),2)),"")="Y",TRIM(RIGHT(IFERROR(TRIM(INDEX(QryItemNamed,MATCH(TRIM(M253),ITEM,0),4)),"123456789012"),LEN(IFERROR(TRIM(INDEX(QryItemNamed,MATCH(TRIM(M253),ITEM,0),4)),"123456789012"))-9))&amp;M254,IFERROR(TRIM(INDEX(QryItemNamed,MATCH(TRIM(M253),ITEM,0),4))&amp;M254,"ITEM CODE DOES NOT EXIST IN ITEM MASTER")))</f>
        <v/>
      </c>
      <c r="N258" s="51" t="str">
        <f t="shared" si="159"/>
        <v/>
      </c>
      <c r="O258" s="51" t="str">
        <f t="shared" si="159"/>
        <v/>
      </c>
      <c r="P258" s="51" t="str">
        <f t="shared" si="159"/>
        <v/>
      </c>
      <c r="Q258" s="51" t="str">
        <f t="shared" si="159"/>
        <v/>
      </c>
      <c r="R258" s="51" t="str">
        <f t="shared" si="159"/>
        <v/>
      </c>
      <c r="S258" s="51" t="str">
        <f t="shared" si="159"/>
        <v/>
      </c>
      <c r="T258" s="51" t="str">
        <f t="shared" si="159"/>
        <v/>
      </c>
      <c r="U258" s="51" t="str">
        <f t="shared" si="159"/>
        <v/>
      </c>
      <c r="V258" s="51" t="str">
        <f t="shared" si="159"/>
        <v/>
      </c>
      <c r="W258" s="51" t="str">
        <f t="shared" si="159"/>
        <v/>
      </c>
      <c r="X258" s="51" t="str">
        <f t="shared" si="159"/>
        <v/>
      </c>
      <c r="Y258" s="51" t="str">
        <f t="shared" si="159"/>
        <v/>
      </c>
      <c r="Z258" s="51" t="str">
        <f t="shared" si="159"/>
        <v/>
      </c>
      <c r="AA258" s="51" t="str">
        <f t="shared" si="159"/>
        <v/>
      </c>
      <c r="AB258" s="51" t="str">
        <f t="shared" si="159"/>
        <v/>
      </c>
      <c r="AC258" s="51" t="str">
        <f t="shared" si="159"/>
        <v/>
      </c>
      <c r="AD258" s="51" t="str">
        <f t="shared" si="159"/>
        <v/>
      </c>
    </row>
    <row r="259" spans="2:30" ht="12.75" customHeight="1" x14ac:dyDescent="0.2">
      <c r="B259" s="73"/>
      <c r="D259" s="64"/>
      <c r="E259" s="65"/>
      <c r="F259" s="66"/>
      <c r="G259" s="68"/>
      <c r="H259" s="70"/>
      <c r="I259" s="70"/>
      <c r="J259" s="70"/>
      <c r="K259" s="70"/>
      <c r="L259" s="70"/>
      <c r="M259" s="52"/>
      <c r="N259" s="52"/>
      <c r="O259" s="52"/>
      <c r="P259" s="52"/>
      <c r="Q259" s="52"/>
      <c r="R259" s="52"/>
      <c r="S259" s="52"/>
      <c r="T259" s="52"/>
      <c r="U259" s="52"/>
      <c r="V259" s="52"/>
      <c r="W259" s="52"/>
      <c r="X259" s="52"/>
      <c r="Y259" s="52"/>
      <c r="Z259" s="52"/>
      <c r="AA259" s="52"/>
      <c r="AB259" s="52"/>
      <c r="AC259" s="52"/>
      <c r="AD259" s="52"/>
    </row>
    <row r="260" spans="2:30" ht="12.75" customHeight="1" x14ac:dyDescent="0.2">
      <c r="B260" s="73"/>
      <c r="D260" s="64"/>
      <c r="E260" s="65"/>
      <c r="F260" s="66"/>
      <c r="G260" s="68"/>
      <c r="H260" s="70"/>
      <c r="I260" s="70"/>
      <c r="J260" s="70"/>
      <c r="K260" s="70"/>
      <c r="L260" s="70"/>
      <c r="M260" s="52"/>
      <c r="N260" s="52"/>
      <c r="O260" s="52"/>
      <c r="P260" s="52"/>
      <c r="Q260" s="52"/>
      <c r="R260" s="52"/>
      <c r="S260" s="52"/>
      <c r="T260" s="52"/>
      <c r="U260" s="52"/>
      <c r="V260" s="52"/>
      <c r="W260" s="52"/>
      <c r="X260" s="52"/>
      <c r="Y260" s="52"/>
      <c r="Z260" s="52"/>
      <c r="AA260" s="52"/>
      <c r="AB260" s="52"/>
      <c r="AC260" s="52"/>
      <c r="AD260" s="52"/>
    </row>
    <row r="261" spans="2:30" ht="12.75" customHeight="1" x14ac:dyDescent="0.2">
      <c r="B261" s="73"/>
      <c r="D261" s="64"/>
      <c r="E261" s="65"/>
      <c r="F261" s="66"/>
      <c r="G261" s="68"/>
      <c r="H261" s="70"/>
      <c r="I261" s="70"/>
      <c r="J261" s="70"/>
      <c r="K261" s="70"/>
      <c r="L261" s="70"/>
      <c r="M261" s="52"/>
      <c r="N261" s="52"/>
      <c r="O261" s="52"/>
      <c r="P261" s="52"/>
      <c r="Q261" s="52"/>
      <c r="R261" s="52"/>
      <c r="S261" s="52"/>
      <c r="T261" s="52"/>
      <c r="U261" s="52"/>
      <c r="V261" s="52"/>
      <c r="W261" s="52"/>
      <c r="X261" s="52"/>
      <c r="Y261" s="52"/>
      <c r="Z261" s="52"/>
      <c r="AA261" s="52"/>
      <c r="AB261" s="52"/>
      <c r="AC261" s="52"/>
      <c r="AD261" s="52"/>
    </row>
    <row r="262" spans="2:30" ht="12.75" customHeight="1" x14ac:dyDescent="0.2">
      <c r="B262" s="73"/>
      <c r="D262" s="64"/>
      <c r="E262" s="65"/>
      <c r="F262" s="66"/>
      <c r="G262" s="68"/>
      <c r="H262" s="70"/>
      <c r="I262" s="70"/>
      <c r="J262" s="70"/>
      <c r="K262" s="70"/>
      <c r="L262" s="70"/>
      <c r="M262" s="52"/>
      <c r="N262" s="52"/>
      <c r="O262" s="52"/>
      <c r="P262" s="52"/>
      <c r="Q262" s="52"/>
      <c r="R262" s="52"/>
      <c r="S262" s="52"/>
      <c r="T262" s="52"/>
      <c r="U262" s="52"/>
      <c r="V262" s="52"/>
      <c r="W262" s="52"/>
      <c r="X262" s="52"/>
      <c r="Y262" s="52"/>
      <c r="Z262" s="52"/>
      <c r="AA262" s="52"/>
      <c r="AB262" s="52"/>
      <c r="AC262" s="52"/>
      <c r="AD262" s="52"/>
    </row>
    <row r="263" spans="2:30" ht="12.75" customHeight="1" x14ac:dyDescent="0.2">
      <c r="B263" s="73"/>
      <c r="D263" s="64"/>
      <c r="E263" s="65"/>
      <c r="F263" s="66"/>
      <c r="G263" s="68"/>
      <c r="H263" s="70"/>
      <c r="I263" s="70"/>
      <c r="J263" s="70"/>
      <c r="K263" s="70"/>
      <c r="L263" s="70"/>
      <c r="M263" s="52"/>
      <c r="N263" s="52"/>
      <c r="O263" s="52"/>
      <c r="P263" s="52"/>
      <c r="Q263" s="52"/>
      <c r="R263" s="52"/>
      <c r="S263" s="52"/>
      <c r="T263" s="52"/>
      <c r="U263" s="52"/>
      <c r="V263" s="52"/>
      <c r="W263" s="52"/>
      <c r="X263" s="52"/>
      <c r="Y263" s="52"/>
      <c r="Z263" s="52"/>
      <c r="AA263" s="52"/>
      <c r="AB263" s="52"/>
      <c r="AC263" s="52"/>
      <c r="AD263" s="52"/>
    </row>
    <row r="264" spans="2:30" ht="12.75" customHeight="1" x14ac:dyDescent="0.2">
      <c r="B264" s="73"/>
      <c r="D264" s="64"/>
      <c r="E264" s="65"/>
      <c r="F264" s="66"/>
      <c r="G264" s="68"/>
      <c r="H264" s="70"/>
      <c r="I264" s="70"/>
      <c r="J264" s="70"/>
      <c r="K264" s="70"/>
      <c r="L264" s="70"/>
      <c r="M264" s="52"/>
      <c r="N264" s="52"/>
      <c r="O264" s="52"/>
      <c r="P264" s="52"/>
      <c r="Q264" s="52"/>
      <c r="R264" s="52"/>
      <c r="S264" s="52"/>
      <c r="T264" s="52"/>
      <c r="U264" s="52"/>
      <c r="V264" s="52"/>
      <c r="W264" s="52"/>
      <c r="X264" s="52"/>
      <c r="Y264" s="52"/>
      <c r="Z264" s="52"/>
      <c r="AA264" s="52"/>
      <c r="AB264" s="52"/>
      <c r="AC264" s="52"/>
      <c r="AD264" s="52"/>
    </row>
    <row r="265" spans="2:30" ht="12.75" customHeight="1" x14ac:dyDescent="0.2">
      <c r="B265" s="73"/>
      <c r="D265" s="64"/>
      <c r="E265" s="65"/>
      <c r="F265" s="66"/>
      <c r="G265" s="68"/>
      <c r="H265" s="70"/>
      <c r="I265" s="70"/>
      <c r="J265" s="70"/>
      <c r="K265" s="70"/>
      <c r="L265" s="70"/>
      <c r="M265" s="52"/>
      <c r="N265" s="52"/>
      <c r="O265" s="52"/>
      <c r="P265" s="52"/>
      <c r="Q265" s="52"/>
      <c r="R265" s="52"/>
      <c r="S265" s="52"/>
      <c r="T265" s="52"/>
      <c r="U265" s="52"/>
      <c r="V265" s="52"/>
      <c r="W265" s="52"/>
      <c r="X265" s="52"/>
      <c r="Y265" s="52"/>
      <c r="Z265" s="52"/>
      <c r="AA265" s="52"/>
      <c r="AB265" s="52"/>
      <c r="AC265" s="52"/>
      <c r="AD265" s="52"/>
    </row>
    <row r="266" spans="2:30" ht="12.75" customHeight="1" x14ac:dyDescent="0.2">
      <c r="B266" s="73"/>
      <c r="D266" s="64"/>
      <c r="E266" s="65"/>
      <c r="F266" s="66"/>
      <c r="G266" s="68"/>
      <c r="H266" s="70"/>
      <c r="I266" s="70"/>
      <c r="J266" s="70"/>
      <c r="K266" s="70"/>
      <c r="L266" s="70"/>
      <c r="M266" s="52"/>
      <c r="N266" s="52"/>
      <c r="O266" s="52"/>
      <c r="P266" s="52"/>
      <c r="Q266" s="52"/>
      <c r="R266" s="52"/>
      <c r="S266" s="52"/>
      <c r="T266" s="52"/>
      <c r="U266" s="52"/>
      <c r="V266" s="52"/>
      <c r="W266" s="52"/>
      <c r="X266" s="52"/>
      <c r="Y266" s="52"/>
      <c r="Z266" s="52"/>
      <c r="AA266" s="52"/>
      <c r="AB266" s="52"/>
      <c r="AC266" s="52"/>
      <c r="AD266" s="52"/>
    </row>
    <row r="267" spans="2:30" ht="12.75" customHeight="1" x14ac:dyDescent="0.2">
      <c r="B267" s="73"/>
      <c r="D267" s="64"/>
      <c r="E267" s="65"/>
      <c r="F267" s="66"/>
      <c r="G267" s="68"/>
      <c r="H267" s="70"/>
      <c r="I267" s="70"/>
      <c r="J267" s="70"/>
      <c r="K267" s="70"/>
      <c r="L267" s="70"/>
      <c r="M267" s="52"/>
      <c r="N267" s="52"/>
      <c r="O267" s="52"/>
      <c r="P267" s="52"/>
      <c r="Q267" s="52"/>
      <c r="R267" s="52"/>
      <c r="S267" s="52"/>
      <c r="T267" s="52"/>
      <c r="U267" s="52"/>
      <c r="V267" s="52"/>
      <c r="W267" s="52"/>
      <c r="X267" s="52"/>
      <c r="Y267" s="52"/>
      <c r="Z267" s="52"/>
      <c r="AA267" s="52"/>
      <c r="AB267" s="52"/>
      <c r="AC267" s="52"/>
      <c r="AD267" s="52"/>
    </row>
    <row r="268" spans="2:30" ht="12.75" customHeight="1" x14ac:dyDescent="0.2">
      <c r="B268" s="73"/>
      <c r="D268" s="64"/>
      <c r="E268" s="65"/>
      <c r="F268" s="66"/>
      <c r="G268" s="68"/>
      <c r="H268" s="70"/>
      <c r="I268" s="70"/>
      <c r="J268" s="70"/>
      <c r="K268" s="70"/>
      <c r="L268" s="70"/>
      <c r="M268" s="52"/>
      <c r="N268" s="52"/>
      <c r="O268" s="52"/>
      <c r="P268" s="52"/>
      <c r="Q268" s="52"/>
      <c r="R268" s="52"/>
      <c r="S268" s="52"/>
      <c r="T268" s="52"/>
      <c r="U268" s="52"/>
      <c r="V268" s="52"/>
      <c r="W268" s="52"/>
      <c r="X268" s="52"/>
      <c r="Y268" s="52"/>
      <c r="Z268" s="52"/>
      <c r="AA268" s="52"/>
      <c r="AB268" s="52"/>
      <c r="AC268" s="52"/>
      <c r="AD268" s="52"/>
    </row>
    <row r="269" spans="2:30" ht="12.75" customHeight="1" x14ac:dyDescent="0.2">
      <c r="B269" s="73"/>
      <c r="D269" s="64"/>
      <c r="E269" s="65"/>
      <c r="F269" s="66"/>
      <c r="G269" s="68"/>
      <c r="H269" s="70"/>
      <c r="I269" s="70"/>
      <c r="J269" s="70"/>
      <c r="K269" s="70"/>
      <c r="L269" s="70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  <c r="AA269" s="53"/>
      <c r="AB269" s="53"/>
      <c r="AC269" s="53"/>
      <c r="AD269" s="53"/>
    </row>
    <row r="270" spans="2:30" ht="12.75" customHeight="1" thickBot="1" x14ac:dyDescent="0.25">
      <c r="B270" s="74"/>
      <c r="D270" s="54"/>
      <c r="E270" s="54"/>
      <c r="F270" s="54"/>
      <c r="G270" s="19"/>
      <c r="H270" s="20"/>
      <c r="I270" s="21" t="s">
        <v>6</v>
      </c>
      <c r="J270" s="21" t="s">
        <v>6</v>
      </c>
      <c r="K270" s="21" t="s">
        <v>28</v>
      </c>
      <c r="L270" s="21" t="s">
        <v>28</v>
      </c>
      <c r="M270" s="21" t="str">
        <f t="shared" ref="M270:AD270" si="160">IF(OR(TRIM(M253)=0,TRIM(M253)=""),"",IF(IFERROR(TRIM(INDEX(QryItemNamed,MATCH(TRIM(M253),ITEM,0),3)),"")="LS","",IFERROR(TRIM(INDEX(QryItemNamed,MATCH(TRIM(M253),ITEM,0),3)),"")))</f>
        <v/>
      </c>
      <c r="N270" s="21" t="str">
        <f t="shared" si="160"/>
        <v/>
      </c>
      <c r="O270" s="21" t="str">
        <f t="shared" si="160"/>
        <v/>
      </c>
      <c r="P270" s="21" t="str">
        <f t="shared" si="160"/>
        <v/>
      </c>
      <c r="Q270" s="21" t="str">
        <f t="shared" si="160"/>
        <v/>
      </c>
      <c r="R270" s="21" t="str">
        <f t="shared" si="160"/>
        <v/>
      </c>
      <c r="S270" s="21" t="str">
        <f t="shared" si="160"/>
        <v/>
      </c>
      <c r="T270" s="21" t="str">
        <f t="shared" si="160"/>
        <v/>
      </c>
      <c r="U270" s="21" t="str">
        <f t="shared" si="160"/>
        <v/>
      </c>
      <c r="V270" s="21" t="str">
        <f t="shared" si="160"/>
        <v/>
      </c>
      <c r="W270" s="21" t="str">
        <f t="shared" si="160"/>
        <v/>
      </c>
      <c r="X270" s="21" t="str">
        <f t="shared" si="160"/>
        <v/>
      </c>
      <c r="Y270" s="21" t="str">
        <f t="shared" si="160"/>
        <v/>
      </c>
      <c r="Z270" s="21" t="str">
        <f t="shared" si="160"/>
        <v/>
      </c>
      <c r="AA270" s="21" t="str">
        <f t="shared" si="160"/>
        <v/>
      </c>
      <c r="AB270" s="21" t="str">
        <f t="shared" si="160"/>
        <v/>
      </c>
      <c r="AC270" s="21" t="str">
        <f t="shared" si="160"/>
        <v/>
      </c>
      <c r="AD270" s="21" t="str">
        <f t="shared" si="160"/>
        <v/>
      </c>
    </row>
    <row r="271" spans="2:30" ht="12.75" customHeight="1" x14ac:dyDescent="0.2">
      <c r="B271" s="48"/>
      <c r="D271" s="22"/>
      <c r="E271" s="23"/>
      <c r="F271" s="22"/>
      <c r="G271" s="24"/>
      <c r="H271" s="23"/>
      <c r="I271" s="25" t="str">
        <f>IF(D271&lt;&gt;"",F271-D271,"")</f>
        <v/>
      </c>
      <c r="J271" s="25"/>
      <c r="K271" s="25" t="str">
        <f>IF(D271&lt;&gt;"",I271*J271/9,"")</f>
        <v/>
      </c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6"/>
      <c r="AD271" s="25"/>
    </row>
    <row r="272" spans="2:30" ht="12.75" customHeight="1" x14ac:dyDescent="0.2">
      <c r="B272" s="49"/>
      <c r="D272" s="22"/>
      <c r="E272" s="23" t="s">
        <v>1</v>
      </c>
      <c r="F272" s="22"/>
      <c r="G272" s="24"/>
      <c r="H272" s="23"/>
      <c r="I272" s="25" t="str">
        <f t="shared" ref="I272:I329" si="161">IF(D272&lt;&gt;"",F272-D272,"")</f>
        <v/>
      </c>
      <c r="J272" s="25"/>
      <c r="K272" s="25" t="str">
        <f t="shared" ref="K272:K329" si="162">IF(D272&lt;&gt;"",I272*J272/9,"")</f>
        <v/>
      </c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6"/>
      <c r="AD272" s="27"/>
    </row>
    <row r="273" spans="2:30" ht="12.75" customHeight="1" x14ac:dyDescent="0.2">
      <c r="B273" s="49"/>
      <c r="D273" s="28"/>
      <c r="E273" s="29"/>
      <c r="F273" s="28"/>
      <c r="G273" s="30"/>
      <c r="H273" s="29"/>
      <c r="I273" s="27" t="str">
        <f t="shared" si="161"/>
        <v/>
      </c>
      <c r="J273" s="27"/>
      <c r="K273" s="27" t="str">
        <f t="shared" si="162"/>
        <v/>
      </c>
      <c r="L273" s="27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7"/>
      <c r="AC273" s="26"/>
      <c r="AD273" s="27"/>
    </row>
    <row r="274" spans="2:30" ht="12.75" customHeight="1" x14ac:dyDescent="0.2">
      <c r="B274" s="49"/>
      <c r="D274" s="28"/>
      <c r="E274" s="29"/>
      <c r="F274" s="28"/>
      <c r="G274" s="30"/>
      <c r="H274" s="29"/>
      <c r="I274" s="27" t="str">
        <f t="shared" si="161"/>
        <v/>
      </c>
      <c r="J274" s="27"/>
      <c r="K274" s="27" t="str">
        <f t="shared" si="162"/>
        <v/>
      </c>
      <c r="L274" s="27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7"/>
      <c r="AC274" s="26"/>
      <c r="AD274" s="27"/>
    </row>
    <row r="275" spans="2:30" ht="12.75" customHeight="1" x14ac:dyDescent="0.2">
      <c r="B275" s="49"/>
      <c r="D275" s="28"/>
      <c r="E275" s="29"/>
      <c r="F275" s="28"/>
      <c r="G275" s="30"/>
      <c r="H275" s="29"/>
      <c r="I275" s="27" t="str">
        <f t="shared" si="161"/>
        <v/>
      </c>
      <c r="J275" s="27"/>
      <c r="K275" s="27" t="str">
        <f t="shared" si="162"/>
        <v/>
      </c>
      <c r="L275" s="27"/>
      <c r="M275" s="25"/>
      <c r="N275" s="25"/>
      <c r="O275" s="27"/>
      <c r="P275" s="25"/>
      <c r="Q275" s="25"/>
      <c r="R275" s="25"/>
      <c r="S275" s="25"/>
      <c r="T275" s="25"/>
      <c r="U275" s="25"/>
      <c r="V275" s="25"/>
      <c r="W275" s="25"/>
      <c r="X275" s="25"/>
      <c r="Y275" s="31"/>
      <c r="Z275" s="31"/>
      <c r="AA275" s="27"/>
      <c r="AB275" s="27"/>
      <c r="AC275" s="26"/>
      <c r="AD275" s="27"/>
    </row>
    <row r="276" spans="2:30" ht="12.75" customHeight="1" x14ac:dyDescent="0.2">
      <c r="B276" s="49"/>
      <c r="D276" s="28"/>
      <c r="E276" s="29"/>
      <c r="F276" s="28"/>
      <c r="G276" s="30"/>
      <c r="H276" s="29"/>
      <c r="I276" s="27" t="str">
        <f t="shared" si="161"/>
        <v/>
      </c>
      <c r="J276" s="27"/>
      <c r="K276" s="27" t="str">
        <f t="shared" si="162"/>
        <v/>
      </c>
      <c r="L276" s="27"/>
      <c r="M276" s="25"/>
      <c r="N276" s="25"/>
      <c r="O276" s="27"/>
      <c r="P276" s="25"/>
      <c r="Q276" s="25"/>
      <c r="R276" s="25"/>
      <c r="S276" s="25"/>
      <c r="T276" s="25"/>
      <c r="U276" s="25"/>
      <c r="V276" s="25"/>
      <c r="W276" s="27"/>
      <c r="X276" s="25"/>
      <c r="Y276" s="31"/>
      <c r="Z276" s="31"/>
      <c r="AA276" s="27"/>
      <c r="AB276" s="27"/>
      <c r="AC276" s="26"/>
      <c r="AD276" s="27"/>
    </row>
    <row r="277" spans="2:30" ht="12.75" customHeight="1" x14ac:dyDescent="0.2">
      <c r="B277" s="49"/>
      <c r="D277" s="28"/>
      <c r="E277" s="29"/>
      <c r="F277" s="28"/>
      <c r="G277" s="30"/>
      <c r="H277" s="29"/>
      <c r="I277" s="27" t="str">
        <f t="shared" si="161"/>
        <v/>
      </c>
      <c r="J277" s="27"/>
      <c r="K277" s="27" t="str">
        <f t="shared" si="162"/>
        <v/>
      </c>
      <c r="L277" s="27"/>
      <c r="M277" s="25"/>
      <c r="N277" s="25"/>
      <c r="O277" s="27"/>
      <c r="P277" s="25"/>
      <c r="Q277" s="25"/>
      <c r="R277" s="25"/>
      <c r="S277" s="25"/>
      <c r="T277" s="25"/>
      <c r="U277" s="25"/>
      <c r="V277" s="25"/>
      <c r="W277" s="27"/>
      <c r="X277" s="25"/>
      <c r="Y277" s="31"/>
      <c r="Z277" s="31"/>
      <c r="AA277" s="27"/>
      <c r="AB277" s="27"/>
      <c r="AC277" s="26"/>
      <c r="AD277" s="27"/>
    </row>
    <row r="278" spans="2:30" ht="12.75" customHeight="1" x14ac:dyDescent="0.2">
      <c r="B278" s="49"/>
      <c r="D278" s="28"/>
      <c r="E278" s="29"/>
      <c r="F278" s="28"/>
      <c r="G278" s="30"/>
      <c r="H278" s="29"/>
      <c r="I278" s="27" t="str">
        <f t="shared" si="161"/>
        <v/>
      </c>
      <c r="J278" s="27"/>
      <c r="K278" s="27" t="str">
        <f t="shared" si="162"/>
        <v/>
      </c>
      <c r="L278" s="27"/>
      <c r="M278" s="25"/>
      <c r="N278" s="25"/>
      <c r="O278" s="27"/>
      <c r="P278" s="25"/>
      <c r="Q278" s="25"/>
      <c r="R278" s="25"/>
      <c r="S278" s="25"/>
      <c r="T278" s="25"/>
      <c r="U278" s="25"/>
      <c r="V278" s="25"/>
      <c r="W278" s="27"/>
      <c r="X278" s="25"/>
      <c r="Y278" s="31"/>
      <c r="Z278" s="31"/>
      <c r="AA278" s="27"/>
      <c r="AB278" s="27"/>
      <c r="AC278" s="26"/>
      <c r="AD278" s="27"/>
    </row>
    <row r="279" spans="2:30" ht="12.75" customHeight="1" x14ac:dyDescent="0.2">
      <c r="B279" s="49"/>
      <c r="D279" s="28"/>
      <c r="E279" s="29"/>
      <c r="F279" s="28"/>
      <c r="G279" s="30"/>
      <c r="H279" s="29"/>
      <c r="I279" s="27" t="str">
        <f t="shared" si="161"/>
        <v/>
      </c>
      <c r="J279" s="27"/>
      <c r="K279" s="27" t="str">
        <f t="shared" si="162"/>
        <v/>
      </c>
      <c r="L279" s="27"/>
      <c r="M279" s="25"/>
      <c r="N279" s="25"/>
      <c r="O279" s="27"/>
      <c r="P279" s="25"/>
      <c r="Q279" s="25"/>
      <c r="R279" s="25"/>
      <c r="S279" s="25"/>
      <c r="T279" s="25"/>
      <c r="U279" s="25"/>
      <c r="V279" s="25"/>
      <c r="W279" s="27"/>
      <c r="X279" s="25"/>
      <c r="Y279" s="31"/>
      <c r="Z279" s="31"/>
      <c r="AA279" s="27"/>
      <c r="AB279" s="27"/>
      <c r="AC279" s="26"/>
      <c r="AD279" s="27"/>
    </row>
    <row r="280" spans="2:30" ht="12.75" customHeight="1" x14ac:dyDescent="0.2">
      <c r="B280" s="49"/>
      <c r="D280" s="28"/>
      <c r="E280" s="29"/>
      <c r="F280" s="28"/>
      <c r="G280" s="30"/>
      <c r="H280" s="29"/>
      <c r="I280" s="27" t="str">
        <f t="shared" si="161"/>
        <v/>
      </c>
      <c r="J280" s="27"/>
      <c r="K280" s="27" t="str">
        <f t="shared" si="162"/>
        <v/>
      </c>
      <c r="L280" s="27"/>
      <c r="M280" s="25"/>
      <c r="N280" s="25"/>
      <c r="O280" s="27"/>
      <c r="P280" s="25"/>
      <c r="Q280" s="25"/>
      <c r="R280" s="25"/>
      <c r="S280" s="25"/>
      <c r="T280" s="25"/>
      <c r="U280" s="25"/>
      <c r="V280" s="25"/>
      <c r="W280" s="27"/>
      <c r="X280" s="25"/>
      <c r="Y280" s="31"/>
      <c r="Z280" s="31"/>
      <c r="AA280" s="27"/>
      <c r="AB280" s="27"/>
      <c r="AC280" s="26"/>
      <c r="AD280" s="27"/>
    </row>
    <row r="281" spans="2:30" ht="12.75" customHeight="1" x14ac:dyDescent="0.2">
      <c r="B281" s="49"/>
      <c r="D281" s="28"/>
      <c r="E281" s="29"/>
      <c r="F281" s="28"/>
      <c r="G281" s="30"/>
      <c r="H281" s="29"/>
      <c r="I281" s="27" t="str">
        <f t="shared" si="161"/>
        <v/>
      </c>
      <c r="J281" s="27"/>
      <c r="K281" s="27" t="str">
        <f t="shared" si="162"/>
        <v/>
      </c>
      <c r="L281" s="27"/>
      <c r="M281" s="25"/>
      <c r="N281" s="25"/>
      <c r="O281" s="27"/>
      <c r="P281" s="25"/>
      <c r="Q281" s="25"/>
      <c r="R281" s="25"/>
      <c r="S281" s="25"/>
      <c r="T281" s="25"/>
      <c r="U281" s="25"/>
      <c r="V281" s="25"/>
      <c r="W281" s="27"/>
      <c r="X281" s="25"/>
      <c r="Y281" s="31"/>
      <c r="Z281" s="31"/>
      <c r="AA281" s="27"/>
      <c r="AB281" s="27"/>
      <c r="AC281" s="26"/>
      <c r="AD281" s="27"/>
    </row>
    <row r="282" spans="2:30" ht="12.75" customHeight="1" x14ac:dyDescent="0.2">
      <c r="B282" s="49"/>
      <c r="D282" s="28"/>
      <c r="E282" s="29"/>
      <c r="F282" s="28"/>
      <c r="G282" s="30"/>
      <c r="H282" s="29"/>
      <c r="I282" s="27" t="str">
        <f t="shared" si="161"/>
        <v/>
      </c>
      <c r="J282" s="27"/>
      <c r="K282" s="27" t="str">
        <f t="shared" si="162"/>
        <v/>
      </c>
      <c r="L282" s="27"/>
      <c r="M282" s="25"/>
      <c r="N282" s="25"/>
      <c r="O282" s="27"/>
      <c r="P282" s="25"/>
      <c r="Q282" s="25"/>
      <c r="R282" s="25"/>
      <c r="S282" s="25"/>
      <c r="T282" s="25"/>
      <c r="U282" s="25"/>
      <c r="V282" s="25"/>
      <c r="W282" s="27"/>
      <c r="X282" s="25"/>
      <c r="Y282" s="31"/>
      <c r="Z282" s="31"/>
      <c r="AA282" s="27"/>
      <c r="AB282" s="27"/>
      <c r="AC282" s="26"/>
      <c r="AD282" s="27"/>
    </row>
    <row r="283" spans="2:30" ht="12.75" customHeight="1" x14ac:dyDescent="0.2">
      <c r="B283" s="49"/>
      <c r="D283" s="28"/>
      <c r="E283" s="29"/>
      <c r="F283" s="28"/>
      <c r="G283" s="30"/>
      <c r="H283" s="29"/>
      <c r="I283" s="27" t="str">
        <f t="shared" si="161"/>
        <v/>
      </c>
      <c r="J283" s="27"/>
      <c r="K283" s="27" t="str">
        <f t="shared" si="162"/>
        <v/>
      </c>
      <c r="L283" s="27"/>
      <c r="M283" s="25"/>
      <c r="N283" s="25"/>
      <c r="O283" s="27"/>
      <c r="P283" s="25"/>
      <c r="Q283" s="25"/>
      <c r="R283" s="25"/>
      <c r="S283" s="25"/>
      <c r="T283" s="25"/>
      <c r="U283" s="25"/>
      <c r="V283" s="25"/>
      <c r="W283" s="27"/>
      <c r="X283" s="25"/>
      <c r="Y283" s="31"/>
      <c r="Z283" s="31"/>
      <c r="AA283" s="27"/>
      <c r="AB283" s="27"/>
      <c r="AC283" s="26"/>
      <c r="AD283" s="27"/>
    </row>
    <row r="284" spans="2:30" ht="12.75" customHeight="1" x14ac:dyDescent="0.2">
      <c r="B284" s="49"/>
      <c r="D284" s="28"/>
      <c r="E284" s="29"/>
      <c r="F284" s="28"/>
      <c r="G284" s="30"/>
      <c r="H284" s="29"/>
      <c r="I284" s="27" t="str">
        <f t="shared" si="161"/>
        <v/>
      </c>
      <c r="J284" s="27"/>
      <c r="K284" s="27" t="str">
        <f t="shared" si="162"/>
        <v/>
      </c>
      <c r="L284" s="27"/>
      <c r="M284" s="25"/>
      <c r="N284" s="25"/>
      <c r="O284" s="27"/>
      <c r="P284" s="25"/>
      <c r="Q284" s="25"/>
      <c r="R284" s="25"/>
      <c r="S284" s="25"/>
      <c r="T284" s="25"/>
      <c r="U284" s="25"/>
      <c r="V284" s="25"/>
      <c r="W284" s="27"/>
      <c r="X284" s="25"/>
      <c r="Y284" s="31"/>
      <c r="Z284" s="31"/>
      <c r="AA284" s="27"/>
      <c r="AB284" s="27"/>
      <c r="AC284" s="26"/>
      <c r="AD284" s="27"/>
    </row>
    <row r="285" spans="2:30" ht="12.75" customHeight="1" x14ac:dyDescent="0.2">
      <c r="B285" s="49"/>
      <c r="D285" s="28"/>
      <c r="E285" s="29"/>
      <c r="F285" s="28"/>
      <c r="G285" s="30"/>
      <c r="H285" s="29"/>
      <c r="I285" s="27" t="str">
        <f t="shared" si="161"/>
        <v/>
      </c>
      <c r="J285" s="27"/>
      <c r="K285" s="27" t="str">
        <f t="shared" si="162"/>
        <v/>
      </c>
      <c r="L285" s="27"/>
      <c r="M285" s="25"/>
      <c r="N285" s="25"/>
      <c r="O285" s="27"/>
      <c r="P285" s="25"/>
      <c r="Q285" s="25"/>
      <c r="R285" s="25"/>
      <c r="S285" s="25"/>
      <c r="T285" s="25"/>
      <c r="U285" s="25"/>
      <c r="V285" s="25"/>
      <c r="W285" s="27"/>
      <c r="X285" s="25"/>
      <c r="Y285" s="31"/>
      <c r="Z285" s="31"/>
      <c r="AA285" s="27"/>
      <c r="AB285" s="27"/>
      <c r="AC285" s="26"/>
      <c r="AD285" s="27"/>
    </row>
    <row r="286" spans="2:30" ht="12.75" customHeight="1" x14ac:dyDescent="0.2">
      <c r="B286" s="49"/>
      <c r="D286" s="28"/>
      <c r="E286" s="29"/>
      <c r="F286" s="28"/>
      <c r="G286" s="30"/>
      <c r="H286" s="29"/>
      <c r="I286" s="27" t="str">
        <f t="shared" si="161"/>
        <v/>
      </c>
      <c r="J286" s="27"/>
      <c r="K286" s="27" t="str">
        <f t="shared" si="162"/>
        <v/>
      </c>
      <c r="L286" s="27"/>
      <c r="M286" s="25"/>
      <c r="N286" s="25"/>
      <c r="O286" s="27"/>
      <c r="P286" s="25"/>
      <c r="Q286" s="25"/>
      <c r="R286" s="25"/>
      <c r="S286" s="25"/>
      <c r="T286" s="25"/>
      <c r="U286" s="25"/>
      <c r="V286" s="25"/>
      <c r="W286" s="27"/>
      <c r="X286" s="25"/>
      <c r="Y286" s="31"/>
      <c r="Z286" s="31"/>
      <c r="AA286" s="27"/>
      <c r="AB286" s="27"/>
      <c r="AC286" s="26"/>
      <c r="AD286" s="27"/>
    </row>
    <row r="287" spans="2:30" ht="12.75" customHeight="1" x14ac:dyDescent="0.2">
      <c r="B287" s="49"/>
      <c r="D287" s="28"/>
      <c r="E287" s="29"/>
      <c r="F287" s="28"/>
      <c r="G287" s="30"/>
      <c r="H287" s="29"/>
      <c r="I287" s="27" t="str">
        <f t="shared" si="161"/>
        <v/>
      </c>
      <c r="J287" s="27"/>
      <c r="K287" s="27" t="str">
        <f t="shared" si="162"/>
        <v/>
      </c>
      <c r="L287" s="27"/>
      <c r="M287" s="25"/>
      <c r="N287" s="25"/>
      <c r="O287" s="27"/>
      <c r="P287" s="25"/>
      <c r="Q287" s="25"/>
      <c r="R287" s="25"/>
      <c r="S287" s="25"/>
      <c r="T287" s="25"/>
      <c r="U287" s="25"/>
      <c r="V287" s="25"/>
      <c r="W287" s="27"/>
      <c r="X287" s="25"/>
      <c r="Y287" s="31"/>
      <c r="Z287" s="31"/>
      <c r="AA287" s="27"/>
      <c r="AB287" s="27"/>
      <c r="AC287" s="26"/>
      <c r="AD287" s="27"/>
    </row>
    <row r="288" spans="2:30" ht="12.75" customHeight="1" x14ac:dyDescent="0.2">
      <c r="B288" s="49"/>
      <c r="D288" s="28"/>
      <c r="E288" s="29"/>
      <c r="F288" s="28"/>
      <c r="G288" s="30"/>
      <c r="H288" s="29"/>
      <c r="I288" s="27" t="str">
        <f t="shared" si="161"/>
        <v/>
      </c>
      <c r="J288" s="27"/>
      <c r="K288" s="27" t="str">
        <f t="shared" si="162"/>
        <v/>
      </c>
      <c r="L288" s="27"/>
      <c r="M288" s="25"/>
      <c r="N288" s="25"/>
      <c r="O288" s="27"/>
      <c r="P288" s="25"/>
      <c r="Q288" s="25"/>
      <c r="R288" s="25"/>
      <c r="S288" s="25"/>
      <c r="T288" s="25"/>
      <c r="U288" s="25"/>
      <c r="V288" s="25"/>
      <c r="W288" s="27"/>
      <c r="X288" s="25"/>
      <c r="Y288" s="31"/>
      <c r="Z288" s="31"/>
      <c r="AA288" s="27"/>
      <c r="AB288" s="27"/>
      <c r="AC288" s="26"/>
      <c r="AD288" s="27"/>
    </row>
    <row r="289" spans="2:30" ht="12.75" customHeight="1" x14ac:dyDescent="0.2">
      <c r="B289" s="49"/>
      <c r="D289" s="28"/>
      <c r="E289" s="29"/>
      <c r="F289" s="28"/>
      <c r="G289" s="30"/>
      <c r="H289" s="29"/>
      <c r="I289" s="27" t="str">
        <f t="shared" si="161"/>
        <v/>
      </c>
      <c r="J289" s="27"/>
      <c r="K289" s="27" t="str">
        <f t="shared" si="162"/>
        <v/>
      </c>
      <c r="L289" s="27"/>
      <c r="M289" s="25"/>
      <c r="N289" s="25"/>
      <c r="O289" s="27"/>
      <c r="P289" s="25"/>
      <c r="Q289" s="25"/>
      <c r="R289" s="25"/>
      <c r="S289" s="25"/>
      <c r="T289" s="25"/>
      <c r="U289" s="25"/>
      <c r="V289" s="25"/>
      <c r="W289" s="27"/>
      <c r="X289" s="25"/>
      <c r="Y289" s="31"/>
      <c r="Z289" s="31"/>
      <c r="AA289" s="27"/>
      <c r="AB289" s="27"/>
      <c r="AC289" s="26"/>
      <c r="AD289" s="27"/>
    </row>
    <row r="290" spans="2:30" ht="12.75" customHeight="1" x14ac:dyDescent="0.2">
      <c r="B290" s="49"/>
      <c r="D290" s="28"/>
      <c r="E290" s="29"/>
      <c r="F290" s="28"/>
      <c r="G290" s="30"/>
      <c r="H290" s="29"/>
      <c r="I290" s="27" t="str">
        <f t="shared" si="161"/>
        <v/>
      </c>
      <c r="J290" s="27"/>
      <c r="K290" s="27" t="str">
        <f t="shared" si="162"/>
        <v/>
      </c>
      <c r="L290" s="27"/>
      <c r="M290" s="25"/>
      <c r="N290" s="25"/>
      <c r="O290" s="27"/>
      <c r="P290" s="25"/>
      <c r="Q290" s="25"/>
      <c r="R290" s="25"/>
      <c r="S290" s="25"/>
      <c r="T290" s="25"/>
      <c r="U290" s="25"/>
      <c r="V290" s="25"/>
      <c r="W290" s="27"/>
      <c r="X290" s="25"/>
      <c r="Y290" s="31"/>
      <c r="Z290" s="31"/>
      <c r="AA290" s="27"/>
      <c r="AB290" s="27"/>
      <c r="AC290" s="26"/>
      <c r="AD290" s="27"/>
    </row>
    <row r="291" spans="2:30" ht="12.75" customHeight="1" x14ac:dyDescent="0.2">
      <c r="B291" s="49"/>
      <c r="D291" s="28"/>
      <c r="E291" s="29"/>
      <c r="F291" s="28"/>
      <c r="G291" s="30"/>
      <c r="H291" s="29"/>
      <c r="I291" s="27" t="str">
        <f t="shared" si="161"/>
        <v/>
      </c>
      <c r="J291" s="27"/>
      <c r="K291" s="27" t="str">
        <f t="shared" si="162"/>
        <v/>
      </c>
      <c r="L291" s="27"/>
      <c r="M291" s="25"/>
      <c r="N291" s="25"/>
      <c r="O291" s="27"/>
      <c r="P291" s="25"/>
      <c r="Q291" s="25"/>
      <c r="R291" s="25"/>
      <c r="S291" s="25"/>
      <c r="T291" s="25"/>
      <c r="U291" s="25"/>
      <c r="V291" s="25"/>
      <c r="W291" s="27"/>
      <c r="X291" s="25"/>
      <c r="Y291" s="31"/>
      <c r="Z291" s="31"/>
      <c r="AA291" s="27"/>
      <c r="AB291" s="27"/>
      <c r="AC291" s="26"/>
      <c r="AD291" s="27"/>
    </row>
    <row r="292" spans="2:30" ht="12.75" customHeight="1" x14ac:dyDescent="0.2">
      <c r="B292" s="49"/>
      <c r="D292" s="28"/>
      <c r="E292" s="29"/>
      <c r="F292" s="28"/>
      <c r="G292" s="30"/>
      <c r="H292" s="29"/>
      <c r="I292" s="27" t="str">
        <f t="shared" si="161"/>
        <v/>
      </c>
      <c r="J292" s="27"/>
      <c r="K292" s="27" t="str">
        <f t="shared" si="162"/>
        <v/>
      </c>
      <c r="L292" s="27"/>
      <c r="M292" s="25"/>
      <c r="N292" s="25"/>
      <c r="O292" s="27"/>
      <c r="P292" s="25"/>
      <c r="Q292" s="25"/>
      <c r="R292" s="25"/>
      <c r="S292" s="25"/>
      <c r="T292" s="25"/>
      <c r="U292" s="25"/>
      <c r="V292" s="25"/>
      <c r="W292" s="27"/>
      <c r="X292" s="25"/>
      <c r="Y292" s="31"/>
      <c r="Z292" s="31"/>
      <c r="AA292" s="27"/>
      <c r="AB292" s="27"/>
      <c r="AC292" s="26"/>
      <c r="AD292" s="27"/>
    </row>
    <row r="293" spans="2:30" ht="12.75" customHeight="1" x14ac:dyDescent="0.2">
      <c r="B293" s="49"/>
      <c r="D293" s="28"/>
      <c r="E293" s="29"/>
      <c r="F293" s="28"/>
      <c r="G293" s="30"/>
      <c r="H293" s="29"/>
      <c r="I293" s="27" t="str">
        <f t="shared" si="161"/>
        <v/>
      </c>
      <c r="J293" s="27"/>
      <c r="K293" s="27" t="str">
        <f t="shared" si="162"/>
        <v/>
      </c>
      <c r="L293" s="27"/>
      <c r="M293" s="25"/>
      <c r="N293" s="25"/>
      <c r="O293" s="27"/>
      <c r="P293" s="25"/>
      <c r="Q293" s="25"/>
      <c r="R293" s="25"/>
      <c r="S293" s="25"/>
      <c r="T293" s="25"/>
      <c r="U293" s="25"/>
      <c r="V293" s="25"/>
      <c r="W293" s="27"/>
      <c r="X293" s="25"/>
      <c r="Y293" s="31"/>
      <c r="Z293" s="31"/>
      <c r="AA293" s="27"/>
      <c r="AB293" s="27"/>
      <c r="AC293" s="26"/>
      <c r="AD293" s="27"/>
    </row>
    <row r="294" spans="2:30" ht="12.75" customHeight="1" x14ac:dyDescent="0.2">
      <c r="B294" s="49"/>
      <c r="D294" s="28"/>
      <c r="E294" s="29"/>
      <c r="F294" s="28"/>
      <c r="G294" s="30"/>
      <c r="H294" s="29"/>
      <c r="I294" s="27" t="str">
        <f t="shared" si="161"/>
        <v/>
      </c>
      <c r="J294" s="27"/>
      <c r="K294" s="27" t="str">
        <f t="shared" si="162"/>
        <v/>
      </c>
      <c r="L294" s="27"/>
      <c r="M294" s="25"/>
      <c r="N294" s="25"/>
      <c r="O294" s="27"/>
      <c r="P294" s="25"/>
      <c r="Q294" s="25"/>
      <c r="R294" s="25"/>
      <c r="S294" s="25"/>
      <c r="T294" s="25"/>
      <c r="U294" s="25"/>
      <c r="V294" s="25"/>
      <c r="W294" s="27"/>
      <c r="X294" s="25"/>
      <c r="Y294" s="31"/>
      <c r="Z294" s="31"/>
      <c r="AA294" s="27"/>
      <c r="AB294" s="27"/>
      <c r="AC294" s="26"/>
      <c r="AD294" s="27"/>
    </row>
    <row r="295" spans="2:30" ht="12.75" customHeight="1" x14ac:dyDescent="0.2">
      <c r="B295" s="49"/>
      <c r="D295" s="28"/>
      <c r="E295" s="29"/>
      <c r="F295" s="28"/>
      <c r="G295" s="30"/>
      <c r="H295" s="29"/>
      <c r="I295" s="27" t="str">
        <f t="shared" si="161"/>
        <v/>
      </c>
      <c r="J295" s="27"/>
      <c r="K295" s="27" t="str">
        <f t="shared" si="162"/>
        <v/>
      </c>
      <c r="L295" s="27"/>
      <c r="M295" s="25"/>
      <c r="N295" s="25"/>
      <c r="O295" s="27"/>
      <c r="P295" s="25"/>
      <c r="Q295" s="25"/>
      <c r="R295" s="25"/>
      <c r="S295" s="25"/>
      <c r="T295" s="25"/>
      <c r="U295" s="25"/>
      <c r="V295" s="25"/>
      <c r="W295" s="27"/>
      <c r="X295" s="25"/>
      <c r="Y295" s="31"/>
      <c r="Z295" s="31"/>
      <c r="AA295" s="27"/>
      <c r="AB295" s="27"/>
      <c r="AC295" s="26"/>
      <c r="AD295" s="27"/>
    </row>
    <row r="296" spans="2:30" ht="12.75" customHeight="1" x14ac:dyDescent="0.2">
      <c r="B296" s="49"/>
      <c r="D296" s="28"/>
      <c r="E296" s="29"/>
      <c r="F296" s="28"/>
      <c r="G296" s="30"/>
      <c r="H296" s="29"/>
      <c r="I296" s="27" t="str">
        <f t="shared" si="161"/>
        <v/>
      </c>
      <c r="J296" s="27"/>
      <c r="K296" s="27" t="str">
        <f t="shared" si="162"/>
        <v/>
      </c>
      <c r="L296" s="27"/>
      <c r="M296" s="25"/>
      <c r="N296" s="25"/>
      <c r="O296" s="27"/>
      <c r="P296" s="25"/>
      <c r="Q296" s="25"/>
      <c r="R296" s="25"/>
      <c r="S296" s="25"/>
      <c r="T296" s="25"/>
      <c r="U296" s="25"/>
      <c r="V296" s="25"/>
      <c r="W296" s="25"/>
      <c r="X296" s="25"/>
      <c r="Y296" s="31"/>
      <c r="Z296" s="31"/>
      <c r="AA296" s="27"/>
      <c r="AB296" s="27"/>
      <c r="AC296" s="26"/>
      <c r="AD296" s="27"/>
    </row>
    <row r="297" spans="2:30" ht="12.75" customHeight="1" x14ac:dyDescent="0.2">
      <c r="B297" s="49"/>
      <c r="D297" s="28"/>
      <c r="E297" s="29"/>
      <c r="F297" s="28"/>
      <c r="G297" s="30"/>
      <c r="H297" s="29"/>
      <c r="I297" s="27" t="str">
        <f t="shared" si="161"/>
        <v/>
      </c>
      <c r="J297" s="27"/>
      <c r="K297" s="27" t="str">
        <f t="shared" si="162"/>
        <v/>
      </c>
      <c r="L297" s="27"/>
      <c r="M297" s="25"/>
      <c r="N297" s="25"/>
      <c r="O297" s="27"/>
      <c r="P297" s="25"/>
      <c r="Q297" s="25"/>
      <c r="R297" s="25"/>
      <c r="S297" s="25"/>
      <c r="T297" s="25"/>
      <c r="U297" s="25"/>
      <c r="V297" s="25"/>
      <c r="W297" s="27"/>
      <c r="X297" s="25"/>
      <c r="Y297" s="31"/>
      <c r="Z297" s="31"/>
      <c r="AA297" s="27"/>
      <c r="AB297" s="27"/>
      <c r="AC297" s="26"/>
      <c r="AD297" s="27"/>
    </row>
    <row r="298" spans="2:30" ht="12.75" customHeight="1" x14ac:dyDescent="0.2">
      <c r="B298" s="49"/>
      <c r="D298" s="28"/>
      <c r="E298" s="29"/>
      <c r="F298" s="28"/>
      <c r="G298" s="30"/>
      <c r="H298" s="29"/>
      <c r="I298" s="27" t="str">
        <f t="shared" si="161"/>
        <v/>
      </c>
      <c r="J298" s="27"/>
      <c r="K298" s="27" t="str">
        <f t="shared" si="162"/>
        <v/>
      </c>
      <c r="L298" s="27"/>
      <c r="M298" s="25"/>
      <c r="N298" s="25"/>
      <c r="O298" s="27"/>
      <c r="P298" s="25"/>
      <c r="Q298" s="25"/>
      <c r="R298" s="25"/>
      <c r="S298" s="25"/>
      <c r="T298" s="25"/>
      <c r="U298" s="25"/>
      <c r="V298" s="25"/>
      <c r="W298" s="27"/>
      <c r="X298" s="25"/>
      <c r="Y298" s="31"/>
      <c r="Z298" s="31"/>
      <c r="AA298" s="27"/>
      <c r="AB298" s="27"/>
      <c r="AC298" s="26"/>
      <c r="AD298" s="27"/>
    </row>
    <row r="299" spans="2:30" ht="12.75" customHeight="1" x14ac:dyDescent="0.2">
      <c r="B299" s="49"/>
      <c r="D299" s="28"/>
      <c r="E299" s="29"/>
      <c r="F299" s="28"/>
      <c r="G299" s="30"/>
      <c r="H299" s="29"/>
      <c r="I299" s="27" t="str">
        <f t="shared" si="161"/>
        <v/>
      </c>
      <c r="J299" s="27"/>
      <c r="K299" s="27" t="str">
        <f t="shared" si="162"/>
        <v/>
      </c>
      <c r="L299" s="27"/>
      <c r="M299" s="25"/>
      <c r="N299" s="25"/>
      <c r="O299" s="27"/>
      <c r="P299" s="25"/>
      <c r="Q299" s="25"/>
      <c r="R299" s="25"/>
      <c r="S299" s="25"/>
      <c r="T299" s="25"/>
      <c r="U299" s="25"/>
      <c r="V299" s="25"/>
      <c r="W299" s="27"/>
      <c r="X299" s="25"/>
      <c r="Y299" s="31"/>
      <c r="Z299" s="31"/>
      <c r="AA299" s="27"/>
      <c r="AB299" s="27"/>
      <c r="AC299" s="26"/>
      <c r="AD299" s="27"/>
    </row>
    <row r="300" spans="2:30" ht="12.75" customHeight="1" x14ac:dyDescent="0.2">
      <c r="B300" s="49"/>
      <c r="D300" s="28"/>
      <c r="E300" s="29"/>
      <c r="F300" s="28"/>
      <c r="G300" s="30"/>
      <c r="H300" s="29"/>
      <c r="I300" s="27" t="str">
        <f t="shared" si="161"/>
        <v/>
      </c>
      <c r="J300" s="27"/>
      <c r="K300" s="27" t="str">
        <f t="shared" si="162"/>
        <v/>
      </c>
      <c r="L300" s="27"/>
      <c r="M300" s="25"/>
      <c r="N300" s="25"/>
      <c r="O300" s="27"/>
      <c r="P300" s="25"/>
      <c r="Q300" s="25"/>
      <c r="R300" s="25"/>
      <c r="S300" s="25"/>
      <c r="T300" s="25"/>
      <c r="U300" s="25"/>
      <c r="V300" s="25"/>
      <c r="W300" s="25"/>
      <c r="X300" s="25"/>
      <c r="Y300" s="31"/>
      <c r="Z300" s="31"/>
      <c r="AA300" s="27"/>
      <c r="AB300" s="27"/>
      <c r="AC300" s="26"/>
      <c r="AD300" s="27"/>
    </row>
    <row r="301" spans="2:30" ht="12.75" customHeight="1" x14ac:dyDescent="0.2">
      <c r="B301" s="49"/>
      <c r="D301" s="28"/>
      <c r="E301" s="29"/>
      <c r="F301" s="28"/>
      <c r="G301" s="30"/>
      <c r="H301" s="29"/>
      <c r="I301" s="27" t="str">
        <f t="shared" si="161"/>
        <v/>
      </c>
      <c r="J301" s="27"/>
      <c r="K301" s="27" t="str">
        <f t="shared" si="162"/>
        <v/>
      </c>
      <c r="L301" s="27"/>
      <c r="M301" s="25"/>
      <c r="N301" s="25"/>
      <c r="O301" s="27"/>
      <c r="P301" s="25"/>
      <c r="Q301" s="25"/>
      <c r="R301" s="25"/>
      <c r="S301" s="25"/>
      <c r="T301" s="25"/>
      <c r="U301" s="25"/>
      <c r="V301" s="25"/>
      <c r="W301" s="25"/>
      <c r="X301" s="25"/>
      <c r="Y301" s="31"/>
      <c r="Z301" s="31"/>
      <c r="AA301" s="27"/>
      <c r="AB301" s="27"/>
      <c r="AC301" s="26"/>
      <c r="AD301" s="27"/>
    </row>
    <row r="302" spans="2:30" ht="12.75" customHeight="1" x14ac:dyDescent="0.2">
      <c r="B302" s="49"/>
      <c r="D302" s="28"/>
      <c r="E302" s="29"/>
      <c r="F302" s="28"/>
      <c r="G302" s="30"/>
      <c r="H302" s="29"/>
      <c r="I302" s="27" t="str">
        <f t="shared" si="161"/>
        <v/>
      </c>
      <c r="J302" s="27"/>
      <c r="K302" s="27" t="str">
        <f t="shared" si="162"/>
        <v/>
      </c>
      <c r="L302" s="27"/>
      <c r="M302" s="25"/>
      <c r="N302" s="25"/>
      <c r="O302" s="27"/>
      <c r="P302" s="25"/>
      <c r="Q302" s="25"/>
      <c r="R302" s="25"/>
      <c r="S302" s="25"/>
      <c r="T302" s="25"/>
      <c r="U302" s="25"/>
      <c r="V302" s="25"/>
      <c r="W302" s="25"/>
      <c r="X302" s="25"/>
      <c r="Y302" s="31"/>
      <c r="Z302" s="31"/>
      <c r="AA302" s="27"/>
      <c r="AB302" s="27"/>
      <c r="AC302" s="26"/>
      <c r="AD302" s="27"/>
    </row>
    <row r="303" spans="2:30" ht="12.75" customHeight="1" x14ac:dyDescent="0.2">
      <c r="B303" s="49"/>
      <c r="D303" s="28"/>
      <c r="E303" s="29"/>
      <c r="F303" s="28"/>
      <c r="G303" s="30"/>
      <c r="H303" s="29"/>
      <c r="I303" s="27" t="str">
        <f t="shared" si="161"/>
        <v/>
      </c>
      <c r="J303" s="27"/>
      <c r="K303" s="27" t="str">
        <f t="shared" si="162"/>
        <v/>
      </c>
      <c r="L303" s="27"/>
      <c r="M303" s="25"/>
      <c r="N303" s="25"/>
      <c r="O303" s="27"/>
      <c r="P303" s="25"/>
      <c r="Q303" s="25"/>
      <c r="R303" s="25"/>
      <c r="S303" s="25"/>
      <c r="T303" s="25"/>
      <c r="U303" s="25"/>
      <c r="V303" s="25"/>
      <c r="W303" s="25"/>
      <c r="X303" s="25"/>
      <c r="Y303" s="31"/>
      <c r="Z303" s="31"/>
      <c r="AA303" s="27"/>
      <c r="AB303" s="27"/>
      <c r="AC303" s="26"/>
      <c r="AD303" s="27"/>
    </row>
    <row r="304" spans="2:30" ht="12.75" customHeight="1" x14ac:dyDescent="0.2">
      <c r="B304" s="49"/>
      <c r="D304" s="28"/>
      <c r="E304" s="29"/>
      <c r="F304" s="28"/>
      <c r="G304" s="30"/>
      <c r="H304" s="29"/>
      <c r="I304" s="27" t="str">
        <f t="shared" si="161"/>
        <v/>
      </c>
      <c r="J304" s="27"/>
      <c r="K304" s="27" t="str">
        <f t="shared" si="162"/>
        <v/>
      </c>
      <c r="L304" s="27"/>
      <c r="M304" s="25"/>
      <c r="N304" s="25"/>
      <c r="O304" s="27"/>
      <c r="P304" s="25"/>
      <c r="Q304" s="25"/>
      <c r="R304" s="25"/>
      <c r="S304" s="25"/>
      <c r="T304" s="25"/>
      <c r="U304" s="25"/>
      <c r="V304" s="25"/>
      <c r="W304" s="25"/>
      <c r="X304" s="25"/>
      <c r="Y304" s="31"/>
      <c r="Z304" s="31"/>
      <c r="AA304" s="27"/>
      <c r="AB304" s="27"/>
      <c r="AC304" s="26"/>
      <c r="AD304" s="27"/>
    </row>
    <row r="305" spans="2:30" ht="12.75" customHeight="1" x14ac:dyDescent="0.2">
      <c r="B305" s="49"/>
      <c r="D305" s="28"/>
      <c r="E305" s="29"/>
      <c r="F305" s="28"/>
      <c r="G305" s="30"/>
      <c r="H305" s="29"/>
      <c r="I305" s="27" t="str">
        <f t="shared" si="161"/>
        <v/>
      </c>
      <c r="J305" s="27"/>
      <c r="K305" s="27" t="str">
        <f t="shared" si="162"/>
        <v/>
      </c>
      <c r="L305" s="27"/>
      <c r="M305" s="25"/>
      <c r="N305" s="25"/>
      <c r="O305" s="27"/>
      <c r="P305" s="25"/>
      <c r="Q305" s="25"/>
      <c r="R305" s="25"/>
      <c r="S305" s="25"/>
      <c r="T305" s="25"/>
      <c r="U305" s="25"/>
      <c r="V305" s="25"/>
      <c r="W305" s="25"/>
      <c r="X305" s="25"/>
      <c r="Y305" s="31"/>
      <c r="Z305" s="31"/>
      <c r="AA305" s="27"/>
      <c r="AB305" s="27"/>
      <c r="AC305" s="26"/>
      <c r="AD305" s="27"/>
    </row>
    <row r="306" spans="2:30" ht="12.75" customHeight="1" x14ac:dyDescent="0.2">
      <c r="B306" s="49"/>
      <c r="D306" s="28"/>
      <c r="E306" s="29"/>
      <c r="F306" s="28"/>
      <c r="G306" s="30"/>
      <c r="H306" s="29"/>
      <c r="I306" s="27" t="str">
        <f t="shared" si="161"/>
        <v/>
      </c>
      <c r="J306" s="27"/>
      <c r="K306" s="27" t="str">
        <f t="shared" si="162"/>
        <v/>
      </c>
      <c r="L306" s="27"/>
      <c r="M306" s="25"/>
      <c r="N306" s="25"/>
      <c r="O306" s="27"/>
      <c r="P306" s="25"/>
      <c r="Q306" s="25"/>
      <c r="R306" s="25"/>
      <c r="S306" s="25"/>
      <c r="T306" s="25"/>
      <c r="U306" s="25"/>
      <c r="V306" s="25"/>
      <c r="W306" s="25"/>
      <c r="X306" s="27"/>
      <c r="Y306" s="31"/>
      <c r="Z306" s="31"/>
      <c r="AA306" s="27"/>
      <c r="AB306" s="27"/>
      <c r="AC306" s="31"/>
      <c r="AD306" s="27"/>
    </row>
    <row r="307" spans="2:30" ht="12.75" customHeight="1" x14ac:dyDescent="0.2">
      <c r="B307" s="49"/>
      <c r="D307" s="28"/>
      <c r="E307" s="29"/>
      <c r="F307" s="28"/>
      <c r="G307" s="30"/>
      <c r="H307" s="29"/>
      <c r="I307" s="27" t="str">
        <f t="shared" si="161"/>
        <v/>
      </c>
      <c r="J307" s="27"/>
      <c r="K307" s="27" t="str">
        <f t="shared" si="162"/>
        <v/>
      </c>
      <c r="L307" s="27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7"/>
      <c r="Y307" s="25"/>
      <c r="Z307" s="25"/>
      <c r="AA307" s="25"/>
      <c r="AB307" s="27"/>
      <c r="AC307" s="26"/>
      <c r="AD307" s="27"/>
    </row>
    <row r="308" spans="2:30" ht="12.75" customHeight="1" x14ac:dyDescent="0.2">
      <c r="B308" s="49"/>
      <c r="D308" s="28"/>
      <c r="E308" s="29"/>
      <c r="F308" s="28"/>
      <c r="G308" s="30"/>
      <c r="H308" s="29"/>
      <c r="I308" s="27" t="str">
        <f t="shared" si="161"/>
        <v/>
      </c>
      <c r="J308" s="27"/>
      <c r="K308" s="27" t="str">
        <f t="shared" si="162"/>
        <v/>
      </c>
      <c r="L308" s="27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7"/>
      <c r="Y308" s="25"/>
      <c r="Z308" s="25"/>
      <c r="AA308" s="25"/>
      <c r="AB308" s="27"/>
      <c r="AC308" s="26"/>
      <c r="AD308" s="27"/>
    </row>
    <row r="309" spans="2:30" ht="12.75" customHeight="1" x14ac:dyDescent="0.2">
      <c r="B309" s="49"/>
      <c r="D309" s="28"/>
      <c r="E309" s="29"/>
      <c r="F309" s="28"/>
      <c r="G309" s="30"/>
      <c r="H309" s="29"/>
      <c r="I309" s="27" t="str">
        <f t="shared" si="161"/>
        <v/>
      </c>
      <c r="J309" s="27"/>
      <c r="K309" s="27" t="str">
        <f t="shared" si="162"/>
        <v/>
      </c>
      <c r="L309" s="27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7"/>
      <c r="Y309" s="25"/>
      <c r="Z309" s="25"/>
      <c r="AA309" s="25"/>
      <c r="AB309" s="27"/>
      <c r="AC309" s="26"/>
      <c r="AD309" s="27"/>
    </row>
    <row r="310" spans="2:30" ht="12.75" customHeight="1" x14ac:dyDescent="0.2">
      <c r="B310" s="49"/>
      <c r="D310" s="28"/>
      <c r="E310" s="29"/>
      <c r="F310" s="28"/>
      <c r="G310" s="30"/>
      <c r="H310" s="29"/>
      <c r="I310" s="27" t="str">
        <f t="shared" si="161"/>
        <v/>
      </c>
      <c r="J310" s="27"/>
      <c r="K310" s="27" t="str">
        <f t="shared" si="162"/>
        <v/>
      </c>
      <c r="L310" s="27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7"/>
      <c r="Y310" s="25"/>
      <c r="Z310" s="25"/>
      <c r="AA310" s="25"/>
      <c r="AB310" s="27"/>
      <c r="AC310" s="26"/>
      <c r="AD310" s="27"/>
    </row>
    <row r="311" spans="2:30" ht="12.75" customHeight="1" x14ac:dyDescent="0.2">
      <c r="B311" s="49"/>
      <c r="D311" s="28"/>
      <c r="E311" s="29"/>
      <c r="F311" s="28"/>
      <c r="G311" s="30"/>
      <c r="H311" s="29"/>
      <c r="I311" s="27" t="str">
        <f t="shared" si="161"/>
        <v/>
      </c>
      <c r="J311" s="27"/>
      <c r="K311" s="27" t="str">
        <f t="shared" si="162"/>
        <v/>
      </c>
      <c r="L311" s="27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7"/>
      <c r="Y311" s="25"/>
      <c r="Z311" s="25"/>
      <c r="AA311" s="25"/>
      <c r="AB311" s="27"/>
      <c r="AC311" s="26"/>
      <c r="AD311" s="27"/>
    </row>
    <row r="312" spans="2:30" ht="12.75" customHeight="1" x14ac:dyDescent="0.2">
      <c r="B312" s="49"/>
      <c r="D312" s="28"/>
      <c r="E312" s="29"/>
      <c r="F312" s="28"/>
      <c r="G312" s="30"/>
      <c r="H312" s="29"/>
      <c r="I312" s="27" t="str">
        <f t="shared" si="161"/>
        <v/>
      </c>
      <c r="J312" s="27"/>
      <c r="K312" s="27" t="str">
        <f t="shared" si="162"/>
        <v/>
      </c>
      <c r="L312" s="27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7"/>
      <c r="AC312" s="26"/>
      <c r="AD312" s="27"/>
    </row>
    <row r="313" spans="2:30" ht="12.75" customHeight="1" x14ac:dyDescent="0.2">
      <c r="B313" s="49"/>
      <c r="D313" s="28"/>
      <c r="E313" s="29"/>
      <c r="F313" s="28"/>
      <c r="G313" s="30"/>
      <c r="H313" s="29"/>
      <c r="I313" s="27" t="str">
        <f t="shared" si="161"/>
        <v/>
      </c>
      <c r="J313" s="27"/>
      <c r="K313" s="27" t="str">
        <f t="shared" si="162"/>
        <v/>
      </c>
      <c r="L313" s="27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7"/>
      <c r="AC313" s="26"/>
      <c r="AD313" s="27"/>
    </row>
    <row r="314" spans="2:30" ht="12.75" customHeight="1" x14ac:dyDescent="0.2">
      <c r="B314" s="49"/>
      <c r="D314" s="28"/>
      <c r="E314" s="29"/>
      <c r="F314" s="28"/>
      <c r="G314" s="30"/>
      <c r="H314" s="32"/>
      <c r="I314" s="27" t="str">
        <f t="shared" si="161"/>
        <v/>
      </c>
      <c r="J314" s="27"/>
      <c r="K314" s="27" t="str">
        <f t="shared" si="162"/>
        <v/>
      </c>
      <c r="L314" s="27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7"/>
      <c r="AC314" s="26"/>
      <c r="AD314" s="27"/>
    </row>
    <row r="315" spans="2:30" ht="12.75" customHeight="1" x14ac:dyDescent="0.2">
      <c r="B315" s="49"/>
      <c r="D315" s="28"/>
      <c r="E315" s="29"/>
      <c r="F315" s="28"/>
      <c r="G315" s="30"/>
      <c r="H315" s="32"/>
      <c r="I315" s="27" t="str">
        <f t="shared" si="161"/>
        <v/>
      </c>
      <c r="J315" s="27"/>
      <c r="K315" s="27" t="str">
        <f t="shared" si="162"/>
        <v/>
      </c>
      <c r="L315" s="27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7"/>
      <c r="AC315" s="26"/>
      <c r="AD315" s="27"/>
    </row>
    <row r="316" spans="2:30" ht="12.75" customHeight="1" x14ac:dyDescent="0.2">
      <c r="B316" s="49"/>
      <c r="D316" s="28"/>
      <c r="E316" s="29"/>
      <c r="F316" s="28"/>
      <c r="G316" s="30"/>
      <c r="H316" s="32"/>
      <c r="I316" s="27" t="str">
        <f t="shared" si="161"/>
        <v/>
      </c>
      <c r="J316" s="27"/>
      <c r="K316" s="27" t="str">
        <f t="shared" si="162"/>
        <v/>
      </c>
      <c r="L316" s="27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7"/>
      <c r="AC316" s="26"/>
      <c r="AD316" s="27"/>
    </row>
    <row r="317" spans="2:30" ht="12.75" customHeight="1" x14ac:dyDescent="0.2">
      <c r="B317" s="49"/>
      <c r="D317" s="28"/>
      <c r="E317" s="29"/>
      <c r="F317" s="28"/>
      <c r="G317" s="30"/>
      <c r="H317" s="29"/>
      <c r="I317" s="27" t="str">
        <f t="shared" si="161"/>
        <v/>
      </c>
      <c r="J317" s="27"/>
      <c r="K317" s="27" t="str">
        <f t="shared" si="162"/>
        <v/>
      </c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31"/>
      <c r="Z317" s="25"/>
      <c r="AA317" s="25"/>
      <c r="AB317" s="27"/>
      <c r="AC317" s="26"/>
      <c r="AD317" s="27"/>
    </row>
    <row r="318" spans="2:30" ht="12.75" customHeight="1" x14ac:dyDescent="0.2">
      <c r="B318" s="49"/>
      <c r="D318" s="28"/>
      <c r="E318" s="29"/>
      <c r="F318" s="28"/>
      <c r="G318" s="30"/>
      <c r="H318" s="29"/>
      <c r="I318" s="27" t="str">
        <f t="shared" si="161"/>
        <v/>
      </c>
      <c r="J318" s="27"/>
      <c r="K318" s="27" t="str">
        <f t="shared" si="162"/>
        <v/>
      </c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31"/>
      <c r="Z318" s="25"/>
      <c r="AA318" s="25"/>
      <c r="AB318" s="27"/>
      <c r="AC318" s="26"/>
      <c r="AD318" s="27"/>
    </row>
    <row r="319" spans="2:30" ht="12.75" customHeight="1" x14ac:dyDescent="0.2">
      <c r="B319" s="49"/>
      <c r="D319" s="28"/>
      <c r="E319" s="29"/>
      <c r="F319" s="28"/>
      <c r="G319" s="30"/>
      <c r="H319" s="29"/>
      <c r="I319" s="27" t="str">
        <f t="shared" si="161"/>
        <v/>
      </c>
      <c r="J319" s="27"/>
      <c r="K319" s="27" t="str">
        <f t="shared" si="162"/>
        <v/>
      </c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31"/>
      <c r="Z319" s="25"/>
      <c r="AA319" s="25"/>
      <c r="AB319" s="27"/>
      <c r="AC319" s="26"/>
      <c r="AD319" s="27"/>
    </row>
    <row r="320" spans="2:30" ht="12.75" customHeight="1" x14ac:dyDescent="0.2">
      <c r="B320" s="49"/>
      <c r="D320" s="28"/>
      <c r="E320" s="29"/>
      <c r="F320" s="28"/>
      <c r="G320" s="30"/>
      <c r="H320" s="29"/>
      <c r="I320" s="27" t="str">
        <f t="shared" si="161"/>
        <v/>
      </c>
      <c r="J320" s="27"/>
      <c r="K320" s="27" t="str">
        <f t="shared" si="162"/>
        <v/>
      </c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31"/>
      <c r="Z320" s="25"/>
      <c r="AA320" s="25"/>
      <c r="AB320" s="27"/>
      <c r="AC320" s="26"/>
      <c r="AD320" s="27"/>
    </row>
    <row r="321" spans="2:30" ht="12.75" customHeight="1" x14ac:dyDescent="0.2">
      <c r="B321" s="49"/>
      <c r="D321" s="28"/>
      <c r="E321" s="29"/>
      <c r="F321" s="28"/>
      <c r="G321" s="30"/>
      <c r="H321" s="29"/>
      <c r="I321" s="27" t="str">
        <f t="shared" si="161"/>
        <v/>
      </c>
      <c r="J321" s="27"/>
      <c r="K321" s="27" t="str">
        <f t="shared" si="162"/>
        <v/>
      </c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31"/>
      <c r="Z321" s="25"/>
      <c r="AA321" s="25"/>
      <c r="AB321" s="27"/>
      <c r="AC321" s="26"/>
      <c r="AD321" s="27"/>
    </row>
    <row r="322" spans="2:30" ht="12.75" customHeight="1" x14ac:dyDescent="0.2">
      <c r="B322" s="49"/>
      <c r="D322" s="28"/>
      <c r="E322" s="29"/>
      <c r="F322" s="28"/>
      <c r="G322" s="30"/>
      <c r="H322" s="29"/>
      <c r="I322" s="27" t="str">
        <f t="shared" si="161"/>
        <v/>
      </c>
      <c r="J322" s="27"/>
      <c r="K322" s="27" t="str">
        <f t="shared" si="162"/>
        <v/>
      </c>
      <c r="L322" s="27"/>
      <c r="M322" s="25"/>
      <c r="N322" s="25"/>
      <c r="O322" s="27"/>
      <c r="P322" s="25"/>
      <c r="Q322" s="25"/>
      <c r="R322" s="25"/>
      <c r="S322" s="25"/>
      <c r="T322" s="25"/>
      <c r="U322" s="25"/>
      <c r="V322" s="25"/>
      <c r="W322" s="25"/>
      <c r="X322" s="25"/>
      <c r="Y322" s="31"/>
      <c r="Z322" s="31"/>
      <c r="AA322" s="27"/>
      <c r="AB322" s="27"/>
      <c r="AC322" s="26"/>
      <c r="AD322" s="27"/>
    </row>
    <row r="323" spans="2:30" ht="12.75" customHeight="1" x14ac:dyDescent="0.2">
      <c r="B323" s="49"/>
      <c r="D323" s="28"/>
      <c r="E323" s="29"/>
      <c r="F323" s="28"/>
      <c r="G323" s="30"/>
      <c r="H323" s="29"/>
      <c r="I323" s="27" t="str">
        <f t="shared" si="161"/>
        <v/>
      </c>
      <c r="J323" s="27"/>
      <c r="K323" s="27" t="str">
        <f t="shared" si="162"/>
        <v/>
      </c>
      <c r="L323" s="27"/>
      <c r="M323" s="25"/>
      <c r="N323" s="25"/>
      <c r="O323" s="27"/>
      <c r="P323" s="25"/>
      <c r="Q323" s="25"/>
      <c r="R323" s="25"/>
      <c r="S323" s="25"/>
      <c r="T323" s="25"/>
      <c r="U323" s="25"/>
      <c r="V323" s="25"/>
      <c r="W323" s="25"/>
      <c r="X323" s="25"/>
      <c r="Y323" s="31"/>
      <c r="Z323" s="31"/>
      <c r="AA323" s="27"/>
      <c r="AB323" s="27"/>
      <c r="AC323" s="26"/>
      <c r="AD323" s="27"/>
    </row>
    <row r="324" spans="2:30" ht="12.75" customHeight="1" x14ac:dyDescent="0.2">
      <c r="B324" s="49"/>
      <c r="D324" s="28"/>
      <c r="E324" s="29"/>
      <c r="F324" s="28"/>
      <c r="G324" s="30"/>
      <c r="H324" s="29"/>
      <c r="I324" s="27" t="str">
        <f t="shared" si="161"/>
        <v/>
      </c>
      <c r="J324" s="27"/>
      <c r="K324" s="27" t="str">
        <f t="shared" si="162"/>
        <v/>
      </c>
      <c r="L324" s="27"/>
      <c r="M324" s="25"/>
      <c r="N324" s="25"/>
      <c r="O324" s="27"/>
      <c r="P324" s="25"/>
      <c r="Q324" s="25"/>
      <c r="R324" s="25"/>
      <c r="S324" s="25"/>
      <c r="T324" s="25"/>
      <c r="U324" s="25"/>
      <c r="V324" s="25"/>
      <c r="W324" s="25"/>
      <c r="X324" s="25"/>
      <c r="Y324" s="31"/>
      <c r="Z324" s="31"/>
      <c r="AA324" s="27"/>
      <c r="AB324" s="27"/>
      <c r="AC324" s="26"/>
      <c r="AD324" s="27"/>
    </row>
    <row r="325" spans="2:30" ht="12.75" customHeight="1" x14ac:dyDescent="0.2">
      <c r="B325" s="49"/>
      <c r="D325" s="28"/>
      <c r="E325" s="29"/>
      <c r="F325" s="28"/>
      <c r="G325" s="30"/>
      <c r="H325" s="29"/>
      <c r="I325" s="27" t="str">
        <f t="shared" si="161"/>
        <v/>
      </c>
      <c r="J325" s="27"/>
      <c r="K325" s="27" t="str">
        <f t="shared" si="162"/>
        <v/>
      </c>
      <c r="L325" s="27"/>
      <c r="M325" s="25"/>
      <c r="N325" s="25"/>
      <c r="O325" s="27"/>
      <c r="P325" s="25"/>
      <c r="Q325" s="25"/>
      <c r="R325" s="25"/>
      <c r="S325" s="25"/>
      <c r="T325" s="25"/>
      <c r="U325" s="25"/>
      <c r="V325" s="25"/>
      <c r="W325" s="25"/>
      <c r="X325" s="25"/>
      <c r="Y325" s="31"/>
      <c r="Z325" s="31"/>
      <c r="AA325" s="27"/>
      <c r="AB325" s="27"/>
      <c r="AC325" s="26"/>
      <c r="AD325" s="27"/>
    </row>
    <row r="326" spans="2:30" ht="12.75" customHeight="1" x14ac:dyDescent="0.2">
      <c r="B326" s="49"/>
      <c r="D326" s="33"/>
      <c r="E326" s="32"/>
      <c r="F326" s="33"/>
      <c r="G326" s="34"/>
      <c r="H326" s="32"/>
      <c r="I326" s="35" t="str">
        <f t="shared" si="161"/>
        <v/>
      </c>
      <c r="J326" s="35"/>
      <c r="K326" s="35" t="str">
        <f t="shared" si="162"/>
        <v/>
      </c>
      <c r="L326" s="35"/>
      <c r="M326" s="35"/>
      <c r="N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6"/>
      <c r="Z326" s="36"/>
      <c r="AA326" s="35"/>
      <c r="AB326" s="35"/>
      <c r="AC326" s="36"/>
      <c r="AD326" s="35"/>
    </row>
    <row r="327" spans="2:30" ht="12.75" customHeight="1" x14ac:dyDescent="0.2">
      <c r="B327" s="49"/>
      <c r="D327" s="33"/>
      <c r="E327" s="32"/>
      <c r="F327" s="33"/>
      <c r="G327" s="34"/>
      <c r="H327" s="32"/>
      <c r="I327" s="35" t="str">
        <f t="shared" si="161"/>
        <v/>
      </c>
      <c r="J327" s="35"/>
      <c r="K327" s="35" t="str">
        <f t="shared" si="162"/>
        <v/>
      </c>
      <c r="L327" s="35"/>
      <c r="M327" s="35"/>
      <c r="N327" s="35"/>
      <c r="O327" s="35"/>
      <c r="P327" s="35"/>
      <c r="Q327" s="35"/>
      <c r="R327" s="35"/>
      <c r="S327" s="35"/>
      <c r="T327" s="35"/>
      <c r="U327" s="35"/>
      <c r="V327" s="35"/>
      <c r="W327" s="35"/>
      <c r="X327" s="35"/>
      <c r="Y327" s="36"/>
      <c r="Z327" s="36"/>
      <c r="AA327" s="35"/>
      <c r="AB327" s="35"/>
      <c r="AC327" s="36"/>
      <c r="AD327" s="35"/>
    </row>
    <row r="328" spans="2:30" ht="12.75" customHeight="1" x14ac:dyDescent="0.2">
      <c r="B328" s="49"/>
      <c r="D328" s="33"/>
      <c r="E328" s="32"/>
      <c r="F328" s="33"/>
      <c r="G328" s="34"/>
      <c r="H328" s="32"/>
      <c r="I328" s="35" t="str">
        <f t="shared" si="161"/>
        <v/>
      </c>
      <c r="J328" s="35"/>
      <c r="K328" s="35" t="str">
        <f t="shared" si="162"/>
        <v/>
      </c>
      <c r="L328" s="35"/>
      <c r="M328" s="35"/>
      <c r="N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6"/>
      <c r="Z328" s="36"/>
      <c r="AA328" s="35"/>
      <c r="AB328" s="35"/>
      <c r="AC328" s="36"/>
      <c r="AD328" s="35"/>
    </row>
    <row r="329" spans="2:30" ht="12.75" customHeight="1" thickBot="1" x14ac:dyDescent="0.25">
      <c r="B329" s="50"/>
      <c r="D329" s="37"/>
      <c r="E329" s="32"/>
      <c r="F329" s="38"/>
      <c r="G329" s="34"/>
      <c r="H329" s="32"/>
      <c r="I329" s="32" t="str">
        <f t="shared" si="161"/>
        <v/>
      </c>
      <c r="J329" s="35"/>
      <c r="K329" s="35" t="str">
        <f t="shared" si="162"/>
        <v/>
      </c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6"/>
      <c r="Z329" s="36"/>
      <c r="AA329" s="35"/>
      <c r="AB329" s="35"/>
      <c r="AC329" s="36"/>
      <c r="AD329" s="35"/>
    </row>
    <row r="330" spans="2:30" ht="12.75" customHeight="1" thickBot="1" x14ac:dyDescent="0.25">
      <c r="D330" s="55" t="s">
        <v>4</v>
      </c>
      <c r="E330" s="56"/>
      <c r="F330" s="56"/>
      <c r="G330" s="56"/>
      <c r="H330" s="56"/>
      <c r="I330" s="56"/>
      <c r="J330" s="56"/>
      <c r="K330" s="56"/>
      <c r="L330" s="57"/>
      <c r="M330" s="39" t="str">
        <f>IF(M253="","",IF(M270="","",IF(SUM(M271:M329)&lt;&gt;0,SUM(M271:M329),"")))</f>
        <v/>
      </c>
      <c r="N330" s="39" t="str">
        <f t="shared" ref="N330" si="163">IF(N253="","",IF(N270="","",IF(SUM(N271:N329)&lt;&gt;0,SUM(N271:N329),"")))</f>
        <v/>
      </c>
      <c r="O330" s="39" t="str">
        <f t="shared" ref="O330" si="164">IF(O253="","",IF(O270="","",IF(SUM(O271:O329)&lt;&gt;0,SUM(O271:O329),"")))</f>
        <v/>
      </c>
      <c r="P330" s="39" t="str">
        <f t="shared" ref="P330" si="165">IF(P253="","",IF(P270="","",IF(SUM(P271:P329)&lt;&gt;0,SUM(P271:P329),"")))</f>
        <v/>
      </c>
      <c r="Q330" s="39" t="str">
        <f t="shared" ref="Q330" si="166">IF(Q253="","",IF(Q270="","",IF(SUM(Q271:Q329)&lt;&gt;0,SUM(Q271:Q329),"")))</f>
        <v/>
      </c>
      <c r="R330" s="39" t="str">
        <f t="shared" ref="R330" si="167">IF(R253="","",IF(R270="","",IF(SUM(R271:R329)&lt;&gt;0,SUM(R271:R329),"")))</f>
        <v/>
      </c>
      <c r="S330" s="39" t="str">
        <f t="shared" ref="S330" si="168">IF(S253="","",IF(S270="","",IF(SUM(S271:S329)&lt;&gt;0,SUM(S271:S329),"")))</f>
        <v/>
      </c>
      <c r="T330" s="39" t="str">
        <f t="shared" ref="T330" si="169">IF(T253="","",IF(T270="","",IF(SUM(T271:T329)&lt;&gt;0,SUM(T271:T329),"")))</f>
        <v/>
      </c>
      <c r="U330" s="39" t="str">
        <f t="shared" ref="U330" si="170">IF(U253="","",IF(U270="","",IF(SUM(U271:U329)&lt;&gt;0,SUM(U271:U329),"")))</f>
        <v/>
      </c>
      <c r="V330" s="39" t="str">
        <f t="shared" ref="V330" si="171">IF(V253="","",IF(V270="","",IF(SUM(V271:V329)&lt;&gt;0,SUM(V271:V329),"")))</f>
        <v/>
      </c>
      <c r="W330" s="39" t="str">
        <f t="shared" ref="W330" si="172">IF(W253="","",IF(W270="","",IF(SUM(W271:W329)&lt;&gt;0,SUM(W271:W329),"")))</f>
        <v/>
      </c>
      <c r="X330" s="39" t="str">
        <f t="shared" ref="X330" si="173">IF(X253="","",IF(X270="","",IF(SUM(X271:X329)&lt;&gt;0,SUM(X271:X329),"")))</f>
        <v/>
      </c>
      <c r="Y330" s="39" t="str">
        <f t="shared" ref="Y330" si="174">IF(Y253="","",IF(Y270="","",IF(SUM(Y271:Y329)&lt;&gt;0,SUM(Y271:Y329),"")))</f>
        <v/>
      </c>
      <c r="Z330" s="39" t="str">
        <f t="shared" ref="Z330" si="175">IF(Z253="","",IF(Z270="","",IF(SUM(Z271:Z329)&lt;&gt;0,SUM(Z271:Z329),"")))</f>
        <v/>
      </c>
      <c r="AA330" s="39" t="str">
        <f t="shared" ref="AA330" si="176">IF(AA253="","",IF(AA270="","",IF(SUM(AA271:AA329)&lt;&gt;0,SUM(AA271:AA329),"")))</f>
        <v/>
      </c>
      <c r="AB330" s="39" t="str">
        <f t="shared" ref="AB330" si="177">IF(AB253="","",IF(AB270="","",IF(SUM(AB271:AB329)&lt;&gt;0,SUM(AB271:AB329),"")))</f>
        <v/>
      </c>
      <c r="AC330" s="39" t="str">
        <f t="shared" ref="AC330" si="178">IF(AC253="","",IF(AC270="","",IF(SUM(AC271:AC329)&lt;&gt;0,SUM(AC271:AC329),"")))</f>
        <v/>
      </c>
      <c r="AD330" s="39" t="str">
        <f t="shared" ref="AD330" si="179">IF(AD253="","",IF(AD270="","",IF(SUM(AD271:AD329)&lt;&gt;0,SUM(AD271:AD329),"")))</f>
        <v/>
      </c>
    </row>
    <row r="331" spans="2:30" ht="12.75" customHeight="1" x14ac:dyDescent="0.2">
      <c r="B331" s="6" t="s">
        <v>19</v>
      </c>
      <c r="D331" s="58" t="s">
        <v>5</v>
      </c>
      <c r="E331" s="59"/>
      <c r="F331" s="59"/>
      <c r="G331" s="59"/>
      <c r="H331" s="59"/>
      <c r="I331" s="59"/>
      <c r="J331" s="59"/>
      <c r="K331" s="59"/>
      <c r="L331" s="60"/>
      <c r="M331" s="40" t="str">
        <f>IF(M253="","",IF(M270="",IF(SUM(COUNTIF(M271:M329,"LS")+COUNTIF(M271:M329,"LUMP"))&gt;0,"LS",""),IF(M330&lt;&gt;"",ROUNDUP(M330,0),"")))</f>
        <v/>
      </c>
      <c r="N331" s="40" t="str">
        <f t="shared" ref="N331" si="180">IF(N253="","",IF(N270="",IF(SUM(COUNTIF(N271:N329,"LS")+COUNTIF(N271:N329,"LUMP"))&gt;0,"LS",""),IF(N330&lt;&gt;"",ROUNDUP(N330,0),"")))</f>
        <v/>
      </c>
      <c r="O331" s="40" t="str">
        <f t="shared" ref="O331" si="181">IF(O253="","",IF(O270="",IF(SUM(COUNTIF(O271:O329,"LS")+COUNTIF(O271:O329,"LUMP"))&gt;0,"LS",""),IF(O330&lt;&gt;"",ROUNDUP(O330,0),"")))</f>
        <v/>
      </c>
      <c r="P331" s="40" t="str">
        <f t="shared" ref="P331" si="182">IF(P253="","",IF(P270="",IF(SUM(COUNTIF(P271:P329,"LS")+COUNTIF(P271:P329,"LUMP"))&gt;0,"LS",""),IF(P330&lt;&gt;"",ROUNDUP(P330,0),"")))</f>
        <v/>
      </c>
      <c r="Q331" s="40" t="str">
        <f t="shared" ref="Q331" si="183">IF(Q253="","",IF(Q270="",IF(SUM(COUNTIF(Q271:Q329,"LS")+COUNTIF(Q271:Q329,"LUMP"))&gt;0,"LS",""),IF(Q330&lt;&gt;"",ROUNDUP(Q330,0),"")))</f>
        <v/>
      </c>
      <c r="R331" s="40" t="str">
        <f t="shared" ref="R331" si="184">IF(R253="","",IF(R270="",IF(SUM(COUNTIF(R271:R329,"LS")+COUNTIF(R271:R329,"LUMP"))&gt;0,"LS",""),IF(R330&lt;&gt;"",ROUNDUP(R330,0),"")))</f>
        <v/>
      </c>
      <c r="S331" s="40" t="str">
        <f t="shared" ref="S331" si="185">IF(S253="","",IF(S270="",IF(SUM(COUNTIF(S271:S329,"LS")+COUNTIF(S271:S329,"LUMP"))&gt;0,"LS",""),IF(S330&lt;&gt;"",ROUNDUP(S330,0),"")))</f>
        <v/>
      </c>
      <c r="T331" s="40" t="str">
        <f t="shared" ref="T331" si="186">IF(T253="","",IF(T270="",IF(SUM(COUNTIF(T271:T329,"LS")+COUNTIF(T271:T329,"LUMP"))&gt;0,"LS",""),IF(T330&lt;&gt;"",ROUNDUP(T330,0),"")))</f>
        <v/>
      </c>
      <c r="U331" s="40" t="str">
        <f t="shared" ref="U331" si="187">IF(U253="","",IF(U270="",IF(SUM(COUNTIF(U271:U329,"LS")+COUNTIF(U271:U329,"LUMP"))&gt;0,"LS",""),IF(U330&lt;&gt;"",ROUNDUP(U330,0),"")))</f>
        <v/>
      </c>
      <c r="V331" s="40" t="str">
        <f t="shared" ref="V331" si="188">IF(V253="","",IF(V270="",IF(SUM(COUNTIF(V271:V329,"LS")+COUNTIF(V271:V329,"LUMP"))&gt;0,"LS",""),IF(V330&lt;&gt;"",ROUNDUP(V330,0),"")))</f>
        <v/>
      </c>
      <c r="W331" s="40" t="str">
        <f t="shared" ref="W331" si="189">IF(W253="","",IF(W270="",IF(SUM(COUNTIF(W271:W329,"LS")+COUNTIF(W271:W329,"LUMP"))&gt;0,"LS",""),IF(W330&lt;&gt;"",ROUNDUP(W330,0),"")))</f>
        <v/>
      </c>
      <c r="X331" s="40" t="str">
        <f t="shared" ref="X331" si="190">IF(X253="","",IF(X270="",IF(SUM(COUNTIF(X271:X329,"LS")+COUNTIF(X271:X329,"LUMP"))&gt;0,"LS",""),IF(X330&lt;&gt;"",ROUNDUP(X330,0),"")))</f>
        <v/>
      </c>
      <c r="Y331" s="40" t="str">
        <f t="shared" ref="Y331" si="191">IF(Y253="","",IF(Y270="",IF(SUM(COUNTIF(Y271:Y329,"LS")+COUNTIF(Y271:Y329,"LUMP"))&gt;0,"LS",""),IF(Y330&lt;&gt;"",ROUNDUP(Y330,0),"")))</f>
        <v/>
      </c>
      <c r="Z331" s="40" t="str">
        <f t="shared" ref="Z331" si="192">IF(Z253="","",IF(Z270="",IF(SUM(COUNTIF(Z271:Z329,"LS")+COUNTIF(Z271:Z329,"LUMP"))&gt;0,"LS",""),IF(Z330&lt;&gt;"",ROUNDUP(Z330,0),"")))</f>
        <v/>
      </c>
      <c r="AA331" s="40" t="str">
        <f t="shared" ref="AA331" si="193">IF(AA253="","",IF(AA270="",IF(SUM(COUNTIF(AA271:AA329,"LS")+COUNTIF(AA271:AA329,"LUMP"))&gt;0,"LS",""),IF(AA330&lt;&gt;"",ROUNDUP(AA330,0),"")))</f>
        <v/>
      </c>
      <c r="AB331" s="40" t="str">
        <f t="shared" ref="AB331" si="194">IF(AB253="","",IF(AB270="",IF(SUM(COUNTIF(AB271:AB329,"LS")+COUNTIF(AB271:AB329,"LUMP"))&gt;0,"LS",""),IF(AB330&lt;&gt;"",ROUNDUP(AB330,0),"")))</f>
        <v/>
      </c>
      <c r="AC331" s="40" t="str">
        <f t="shared" ref="AC331" si="195">IF(AC253="","",IF(AC270="",IF(SUM(COUNTIF(AC271:AC329,"LS")+COUNTIF(AC271:AC329,"LUMP"))&gt;0,"LS",""),IF(AC330&lt;&gt;"",ROUNDUP(AC330,0),"")))</f>
        <v/>
      </c>
      <c r="AD331" s="40" t="str">
        <f t="shared" ref="AD331" si="196">IF(AD253="","",IF(AD270="",IF(SUM(COUNTIF(AD271:AD329,"LS")+COUNTIF(AD271:AD329,"LUMP"))&gt;0,"LS",""),IF(AD330&lt;&gt;"",ROUNDUP(AD330,0),"")))</f>
        <v/>
      </c>
    </row>
  </sheetData>
  <sheetProtection sheet="1" objects="1" scenarios="1"/>
  <mergeCells count="126">
    <mergeCell ref="D57:F57"/>
    <mergeCell ref="D58:F58"/>
    <mergeCell ref="D59:F59"/>
    <mergeCell ref="D60:F60"/>
    <mergeCell ref="D61:F61"/>
    <mergeCell ref="D62:F62"/>
    <mergeCell ref="D90:AD90"/>
    <mergeCell ref="D95:F107"/>
    <mergeCell ref="G95:G107"/>
    <mergeCell ref="P96:P107"/>
    <mergeCell ref="Q96:Q107"/>
    <mergeCell ref="R96:R107"/>
    <mergeCell ref="S96:S107"/>
    <mergeCell ref="T96:T107"/>
    <mergeCell ref="U96:U107"/>
    <mergeCell ref="V96:V107"/>
    <mergeCell ref="W96:W107"/>
    <mergeCell ref="X96:X107"/>
    <mergeCell ref="H95:H107"/>
    <mergeCell ref="I95:I107"/>
    <mergeCell ref="J95:J107"/>
    <mergeCell ref="K95:K107"/>
    <mergeCell ref="L95:L107"/>
    <mergeCell ref="M96:M107"/>
    <mergeCell ref="B95:B108"/>
    <mergeCell ref="B176:B189"/>
    <mergeCell ref="B257:B270"/>
    <mergeCell ref="W15:W26"/>
    <mergeCell ref="X15:X26"/>
    <mergeCell ref="Y15:Y26"/>
    <mergeCell ref="AD15:AD26"/>
    <mergeCell ref="Z15:Z26"/>
    <mergeCell ref="AA15:AA26"/>
    <mergeCell ref="AB15:AB26"/>
    <mergeCell ref="AC15:AC26"/>
    <mergeCell ref="B14:B27"/>
    <mergeCell ref="I14:I26"/>
    <mergeCell ref="D27:F27"/>
    <mergeCell ref="D169:L169"/>
    <mergeCell ref="D108:F108"/>
    <mergeCell ref="D88:L88"/>
    <mergeCell ref="U15:U26"/>
    <mergeCell ref="D168:L168"/>
    <mergeCell ref="D87:L87"/>
    <mergeCell ref="D252:AD252"/>
    <mergeCell ref="D189:F189"/>
    <mergeCell ref="D249:L249"/>
    <mergeCell ref="D250:L250"/>
    <mergeCell ref="D9:AD9"/>
    <mergeCell ref="J14:J26"/>
    <mergeCell ref="H14:H26"/>
    <mergeCell ref="L14:L26"/>
    <mergeCell ref="D14:F26"/>
    <mergeCell ref="G14:G26"/>
    <mergeCell ref="K14:K26"/>
    <mergeCell ref="Q15:Q26"/>
    <mergeCell ref="R15:R26"/>
    <mergeCell ref="S15:S26"/>
    <mergeCell ref="T15:T26"/>
    <mergeCell ref="M15:M26"/>
    <mergeCell ref="N15:N26"/>
    <mergeCell ref="O15:O26"/>
    <mergeCell ref="P15:P26"/>
    <mergeCell ref="V15:V26"/>
    <mergeCell ref="D176:F188"/>
    <mergeCell ref="G176:G188"/>
    <mergeCell ref="H176:H188"/>
    <mergeCell ref="Y177:Y188"/>
    <mergeCell ref="Z177:Z188"/>
    <mergeCell ref="AA177:AA188"/>
    <mergeCell ref="AB177:AB188"/>
    <mergeCell ref="AC177:AC188"/>
    <mergeCell ref="AD177:AD188"/>
    <mergeCell ref="R177:R188"/>
    <mergeCell ref="S177:S188"/>
    <mergeCell ref="T177:T188"/>
    <mergeCell ref="U177:U188"/>
    <mergeCell ref="P177:P188"/>
    <mergeCell ref="Q177:Q188"/>
    <mergeCell ref="J176:J188"/>
    <mergeCell ref="N96:N107"/>
    <mergeCell ref="O96:O107"/>
    <mergeCell ref="D171:AD171"/>
    <mergeCell ref="I176:I188"/>
    <mergeCell ref="U258:U269"/>
    <mergeCell ref="V258:V269"/>
    <mergeCell ref="W258:W269"/>
    <mergeCell ref="X258:X269"/>
    <mergeCell ref="K176:K188"/>
    <mergeCell ref="M258:M269"/>
    <mergeCell ref="N258:N269"/>
    <mergeCell ref="O258:O269"/>
    <mergeCell ref="P258:P269"/>
    <mergeCell ref="Q258:Q269"/>
    <mergeCell ref="R258:R269"/>
    <mergeCell ref="S258:S269"/>
    <mergeCell ref="T258:T269"/>
    <mergeCell ref="L176:L188"/>
    <mergeCell ref="V177:V188"/>
    <mergeCell ref="W177:W188"/>
    <mergeCell ref="X177:X188"/>
    <mergeCell ref="M177:M188"/>
    <mergeCell ref="N177:N188"/>
    <mergeCell ref="O177:O188"/>
    <mergeCell ref="D270:F270"/>
    <mergeCell ref="D330:L330"/>
    <mergeCell ref="D331:L331"/>
    <mergeCell ref="D257:F269"/>
    <mergeCell ref="G257:G269"/>
    <mergeCell ref="H257:H269"/>
    <mergeCell ref="I257:I269"/>
    <mergeCell ref="J257:J269"/>
    <mergeCell ref="K257:K269"/>
    <mergeCell ref="L257:L269"/>
    <mergeCell ref="Y258:Y269"/>
    <mergeCell ref="Z258:Z269"/>
    <mergeCell ref="AA258:AA269"/>
    <mergeCell ref="AB258:AB269"/>
    <mergeCell ref="AC258:AC269"/>
    <mergeCell ref="AD258:AD269"/>
    <mergeCell ref="Y96:Y107"/>
    <mergeCell ref="Z96:Z107"/>
    <mergeCell ref="AA96:AA107"/>
    <mergeCell ref="AB96:AB107"/>
    <mergeCell ref="AC96:AC107"/>
    <mergeCell ref="AD96:AD107"/>
  </mergeCells>
  <phoneticPr fontId="1" type="noConversion"/>
  <printOptions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PAVEMENT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Elkhechen, Nada</cp:lastModifiedBy>
  <cp:lastPrinted>2015-05-18T15:19:41Z</cp:lastPrinted>
  <dcterms:created xsi:type="dcterms:W3CDTF">2004-11-29T18:07:26Z</dcterms:created>
  <dcterms:modified xsi:type="dcterms:W3CDTF">2025-11-17T15:17:04Z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